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6825" windowHeight="6585" activeTab="3"/>
  </bookViews>
  <sheets>
    <sheet name="美金Invoice" sheetId="4" r:id="rId1"/>
    <sheet name="美金Packing" sheetId="5" r:id="rId2"/>
    <sheet name="美金合同" sheetId="7" r:id="rId3"/>
    <sheet name="人民币送货单" sheetId="6" r:id="rId4"/>
  </sheets>
  <definedNames>
    <definedName name="_xlnm.Print_Area" localSheetId="0">美金Invoice!$A$1:$H$61</definedName>
    <definedName name="_xlnm.Print_Area" localSheetId="1">美金Packing!$A$1:$H$56</definedName>
    <definedName name="_xlnm.Print_Area" localSheetId="2">美金合同!$A$1:$H$61</definedName>
    <definedName name="_xlnm.Print_Area" localSheetId="3">人民币送货单!$A$1:$H$41</definedName>
  </definedNames>
  <calcPr calcId="125725"/>
</workbook>
</file>

<file path=xl/calcChain.xml><?xml version="1.0" encoding="utf-8"?>
<calcChain xmlns="http://schemas.openxmlformats.org/spreadsheetml/2006/main">
  <c r="G49" i="5"/>
  <c r="H55" i="4"/>
  <c r="H55" i="7"/>
  <c r="E55"/>
  <c r="E55" i="4"/>
  <c r="E54" i="7"/>
  <c r="H53"/>
  <c r="H54" s="1"/>
  <c r="H52"/>
  <c r="H51"/>
  <c r="E51"/>
  <c r="H50"/>
  <c r="H49"/>
  <c r="H48"/>
  <c r="E48"/>
  <c r="H47"/>
  <c r="H46"/>
  <c r="H45"/>
  <c r="E45"/>
  <c r="H44"/>
  <c r="H43"/>
  <c r="H41"/>
  <c r="E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D32" i="6"/>
  <c r="C34" s="1"/>
  <c r="H33"/>
  <c r="E33"/>
  <c r="H32"/>
  <c r="H40" i="7" l="1"/>
  <c r="H21" i="6"/>
  <c r="D21"/>
  <c r="H28" l="1"/>
  <c r="D28"/>
  <c r="H27"/>
  <c r="D27"/>
  <c r="E49" i="5"/>
  <c r="E45" i="4"/>
  <c r="G41" i="5"/>
  <c r="D41"/>
  <c r="H43" i="4"/>
  <c r="G48" i="5" l="1"/>
  <c r="D48"/>
  <c r="G47"/>
  <c r="D47"/>
  <c r="E54" i="4"/>
  <c r="H53"/>
  <c r="H52"/>
  <c r="H54" s="1"/>
  <c r="G46" i="5"/>
  <c r="D46"/>
  <c r="G45"/>
  <c r="D45"/>
  <c r="E51" i="4"/>
  <c r="H50"/>
  <c r="H49"/>
  <c r="G44" i="5"/>
  <c r="D44"/>
  <c r="G43"/>
  <c r="D43"/>
  <c r="E48" i="4"/>
  <c r="H47"/>
  <c r="H46"/>
  <c r="G42" i="5"/>
  <c r="D42"/>
  <c r="H44" i="4"/>
  <c r="H45" s="1"/>
  <c r="A40" i="5"/>
  <c r="G40"/>
  <c r="D40"/>
  <c r="H41" i="4"/>
  <c r="H48" l="1"/>
  <c r="H51"/>
  <c r="G27" i="5"/>
  <c r="D27"/>
  <c r="H27" i="4"/>
  <c r="G21" i="5"/>
  <c r="D21"/>
  <c r="H21" i="4"/>
  <c r="G38" i="5" l="1"/>
  <c r="D38"/>
  <c r="H38" i="4"/>
  <c r="G30" i="5"/>
  <c r="D30"/>
  <c r="H30" i="4"/>
  <c r="G22" i="5" l="1"/>
  <c r="D22"/>
  <c r="H22" i="4"/>
  <c r="G26" i="5" l="1"/>
  <c r="D26"/>
  <c r="H26" i="4"/>
  <c r="H23" l="1"/>
  <c r="G23" i="5"/>
  <c r="D23"/>
  <c r="G37" l="1"/>
  <c r="D37"/>
  <c r="H37" i="4"/>
  <c r="G36" i="5"/>
  <c r="D36"/>
  <c r="H36" i="4"/>
  <c r="E40" l="1"/>
  <c r="D23" i="6" l="1"/>
  <c r="H23"/>
  <c r="G34" i="5" l="1"/>
  <c r="D34"/>
  <c r="H34" i="4"/>
  <c r="H29" i="6" l="1"/>
  <c r="D29"/>
  <c r="G39" i="5" l="1"/>
  <c r="D22" i="6" l="1"/>
  <c r="G32" i="5" l="1"/>
  <c r="D32"/>
  <c r="H32" i="4"/>
  <c r="A21" i="5"/>
  <c r="H26" i="6" l="1"/>
  <c r="D26"/>
  <c r="H22"/>
  <c r="D39" i="5"/>
  <c r="H39" i="4"/>
  <c r="D31" i="5" l="1"/>
  <c r="H31" i="4"/>
  <c r="G31" i="5" l="1"/>
  <c r="D28" l="1"/>
  <c r="H28" i="4"/>
  <c r="H25"/>
  <c r="D25" i="5"/>
  <c r="H30" i="6"/>
  <c r="D30"/>
  <c r="G28" i="5" l="1"/>
  <c r="G25"/>
  <c r="H31" i="6" l="1"/>
  <c r="H25" l="1"/>
  <c r="D25"/>
  <c r="D29" i="5" l="1"/>
  <c r="H29" i="4"/>
  <c r="G29" i="5" l="1"/>
  <c r="D24" i="6" l="1"/>
  <c r="H24"/>
  <c r="G35" i="5" l="1"/>
  <c r="D35"/>
  <c r="H35" i="4"/>
  <c r="D31" i="6" l="1"/>
  <c r="G33" i="5" l="1"/>
  <c r="D33"/>
  <c r="H33" i="4"/>
  <c r="G24" i="5" l="1"/>
  <c r="D24"/>
  <c r="C50" s="1"/>
  <c r="H24" i="4"/>
  <c r="H7" i="6" l="1"/>
  <c r="C14"/>
  <c r="C13"/>
  <c r="C12"/>
  <c r="H20" i="4"/>
  <c r="C14" i="5"/>
  <c r="H6" i="7"/>
  <c r="H6" i="5"/>
  <c r="H7" i="7"/>
  <c r="H7" i="5"/>
  <c r="A19"/>
  <c r="C14" i="7"/>
  <c r="C13"/>
  <c r="C12"/>
  <c r="C13" i="5"/>
  <c r="C12"/>
  <c r="C14" i="4"/>
  <c r="C13"/>
  <c r="C12"/>
  <c r="H40" l="1"/>
  <c r="H49" i="5"/>
</calcChain>
</file>

<file path=xl/sharedStrings.xml><?xml version="1.0" encoding="utf-8"?>
<sst xmlns="http://schemas.openxmlformats.org/spreadsheetml/2006/main" count="369" uniqueCount="148">
  <si>
    <t>FUKOKU (SHANGHAI)  CO.,  LTD</t>
  </si>
  <si>
    <t>惠州住润汽车部品有限公司</t>
  </si>
  <si>
    <t>广东省惠州市小金口镇九龙高科技工业园</t>
  </si>
  <si>
    <t>RUBBER SEAL RING</t>
  </si>
  <si>
    <t>PCS</t>
  </si>
  <si>
    <t>CIF SHANGHAI</t>
  </si>
  <si>
    <t xml:space="preserve">METHOD  OF  PAYMENT :T/T REMITTANCE </t>
    <phoneticPr fontId="1" type="noConversion"/>
  </si>
  <si>
    <t xml:space="preserve">                FUKOKU(SHANGHAI)CO., LTD</t>
    <phoneticPr fontId="1" type="noConversion"/>
  </si>
  <si>
    <t xml:space="preserve"> </t>
    <phoneticPr fontId="1" type="noConversion"/>
  </si>
  <si>
    <t xml:space="preserve">                 AUTHORIZDED  SIGNATURE</t>
    <phoneticPr fontId="1" type="noConversion"/>
  </si>
  <si>
    <t xml:space="preserve">SHIPPED  FROM : SHANGHAI                                                   TO:HUIZHOU                         </t>
    <phoneticPr fontId="1" type="noConversion"/>
  </si>
  <si>
    <t>CARTON  PACKING</t>
    <phoneticPr fontId="1" type="noConversion"/>
  </si>
  <si>
    <t xml:space="preserve">"Non-wooden  packing"                                                                                 </t>
    <phoneticPr fontId="1" type="noConversion"/>
  </si>
  <si>
    <t>PCS</t>
    <phoneticPr fontId="1" type="noConversion"/>
  </si>
  <si>
    <t>FUKOKU (SHANGHAI)  CO.,  LTD</t>
    <phoneticPr fontId="1" type="noConversion"/>
  </si>
  <si>
    <t xml:space="preserve">                           4th Floor, No.1 Bldg,27 Huashen Road. Wai gao qiao Free Trade zone</t>
    <phoneticPr fontId="1" type="noConversion"/>
  </si>
  <si>
    <t xml:space="preserve">                           Pudong Shanghai 200131 China.</t>
    <phoneticPr fontId="1" type="noConversion"/>
  </si>
  <si>
    <t>I N V O I C E</t>
    <phoneticPr fontId="1" type="noConversion"/>
  </si>
  <si>
    <t xml:space="preserve">TEL : (8621)5868 0571                                                             INVOICE NO : </t>
    <phoneticPr fontId="1" type="noConversion"/>
  </si>
  <si>
    <t xml:space="preserve">FAX : (8621)5064 0091                                                                          DATE : </t>
    <phoneticPr fontId="1" type="noConversion"/>
  </si>
  <si>
    <t>BUYER:</t>
    <phoneticPr fontId="1" type="noConversion"/>
  </si>
  <si>
    <t>惠州住润汽车部品有限公司</t>
    <phoneticPr fontId="1" type="noConversion"/>
  </si>
  <si>
    <t>广东省惠州市小金口镇九龙高科技工业园</t>
    <phoneticPr fontId="1" type="noConversion"/>
  </si>
  <si>
    <t>CONSIGNEE:</t>
    <phoneticPr fontId="1" type="noConversion"/>
  </si>
  <si>
    <t>IDENTIFYING                                                                                             UNIT</t>
    <phoneticPr fontId="1" type="noConversion"/>
  </si>
  <si>
    <t>UNIT</t>
    <phoneticPr fontId="1" type="noConversion"/>
  </si>
  <si>
    <r>
      <t>MARKS</t>
    </r>
    <r>
      <rPr>
        <b/>
        <sz val="12"/>
        <rFont val="宋体"/>
        <family val="3"/>
        <charset val="134"/>
      </rPr>
      <t>﹠</t>
    </r>
    <r>
      <rPr>
        <b/>
        <sz val="12"/>
        <rFont val="Times New Roman"/>
        <family val="1"/>
      </rPr>
      <t>NUMBERS           QUALITY            DESCRIPTION            PRICE          AMOUNT</t>
    </r>
    <phoneticPr fontId="1" type="noConversion"/>
  </si>
  <si>
    <t>DESCRIPTION</t>
    <phoneticPr fontId="1" type="noConversion"/>
  </si>
  <si>
    <t>PRICE(US$)</t>
    <phoneticPr fontId="1" type="noConversion"/>
  </si>
  <si>
    <t>AMOUNT(US$)</t>
    <phoneticPr fontId="1" type="noConversion"/>
  </si>
  <si>
    <t>RUBBER SEAL RING</t>
    <phoneticPr fontId="1" type="noConversion"/>
  </si>
  <si>
    <t>PCS</t>
    <phoneticPr fontId="1" type="noConversion"/>
  </si>
  <si>
    <t>TOTAL:</t>
    <phoneticPr fontId="1" type="noConversion"/>
  </si>
  <si>
    <t>CIF SHANGHAI</t>
    <phoneticPr fontId="1" type="noConversion"/>
  </si>
  <si>
    <t xml:space="preserve">  </t>
    <phoneticPr fontId="1" type="noConversion"/>
  </si>
  <si>
    <t xml:space="preserve">                                                                                             SIGNED  BY : </t>
    <phoneticPr fontId="1" type="noConversion"/>
  </si>
  <si>
    <t xml:space="preserve">PER:    </t>
    <phoneticPr fontId="1" type="noConversion"/>
  </si>
  <si>
    <t xml:space="preserve">          SAILING ON OR ABOUT:  </t>
    <phoneticPr fontId="1" type="noConversion"/>
  </si>
  <si>
    <t xml:space="preserve">                                                                                                            PACKING  METHOD :</t>
    <phoneticPr fontId="1" type="noConversion"/>
  </si>
  <si>
    <t>PACKING  LIST</t>
    <phoneticPr fontId="1" type="noConversion"/>
  </si>
  <si>
    <t xml:space="preserve">IDENTIFYING                                                                                             </t>
    <phoneticPr fontId="1" type="noConversion"/>
  </si>
  <si>
    <r>
      <t>MARKS</t>
    </r>
    <r>
      <rPr>
        <b/>
        <sz val="12"/>
        <rFont val="宋体"/>
        <family val="3"/>
        <charset val="134"/>
      </rPr>
      <t/>
    </r>
    <phoneticPr fontId="1" type="noConversion"/>
  </si>
  <si>
    <t>CTNS</t>
    <phoneticPr fontId="1" type="noConversion"/>
  </si>
  <si>
    <t>Q'TY</t>
    <phoneticPr fontId="1" type="noConversion"/>
  </si>
  <si>
    <t>N.W.</t>
    <phoneticPr fontId="1" type="noConversion"/>
  </si>
  <si>
    <t>G.W.</t>
    <phoneticPr fontId="1" type="noConversion"/>
  </si>
  <si>
    <t xml:space="preserve">            FUKOKU (SHANGHAI)CO., LTD</t>
    <phoneticPr fontId="1" type="noConversion"/>
  </si>
  <si>
    <t xml:space="preserve">                                                                                  SIGNED  BY : </t>
    <phoneticPr fontId="1" type="noConversion"/>
  </si>
  <si>
    <t xml:space="preserve">                                                                                                           PACKING METHOD:CARTON PACKING</t>
    <phoneticPr fontId="1" type="noConversion"/>
  </si>
  <si>
    <t xml:space="preserve">"Non-wooden  packing"                                                                           </t>
    <phoneticPr fontId="1" type="noConversion"/>
  </si>
  <si>
    <t>CONTRACT</t>
    <phoneticPr fontId="1" type="noConversion"/>
  </si>
  <si>
    <t xml:space="preserve">                                                                                                            PACKING METHOD:CARTON PACKING</t>
    <phoneticPr fontId="1" type="noConversion"/>
  </si>
  <si>
    <t xml:space="preserve">                                              SAILING ON OR ABOUT:  </t>
    <phoneticPr fontId="1" type="noConversion"/>
  </si>
  <si>
    <t xml:space="preserve">  SEWS-COMPONENTS(HUIZHOU),LTD</t>
    <phoneticPr fontId="1" type="noConversion"/>
  </si>
  <si>
    <t xml:space="preserve">              FUKOKU(SHANGHAI)CO.,LTD</t>
    <phoneticPr fontId="1" type="noConversion"/>
  </si>
  <si>
    <r>
      <t>TEL: 86(752)2783855 FAX: 86(752)2783900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</si>
  <si>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r>
      <t>TEL: 86(752)2783855 FAX: 86(752)2783900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</si>
  <si>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r>
      <t>TEL: 86(752)2783855 FAX: 86(752)2783900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</si>
  <si>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>Made in JAPAN</t>
    <phoneticPr fontId="1" type="noConversion"/>
  </si>
  <si>
    <t xml:space="preserve">COUNTRY  OF  ORIGIN :JAPAN                                           </t>
    <phoneticPr fontId="1" type="noConversion"/>
  </si>
  <si>
    <t>Made in JAPAN</t>
    <phoneticPr fontId="1" type="noConversion"/>
  </si>
  <si>
    <t>COUNTRY  OF  ORIGIN :JAPAN</t>
    <phoneticPr fontId="1" type="noConversion"/>
  </si>
  <si>
    <t>防水圈</t>
    <phoneticPr fontId="1" type="noConversion"/>
  </si>
  <si>
    <t>Made In JAPAN</t>
    <phoneticPr fontId="1" type="noConversion"/>
  </si>
  <si>
    <t xml:space="preserve"> </t>
    <phoneticPr fontId="1" type="noConversion"/>
  </si>
  <si>
    <r>
      <t>单价</t>
    </r>
    <r>
      <rPr>
        <b/>
        <sz val="12"/>
        <rFont val="Times New Roman"/>
        <family val="1"/>
      </rPr>
      <t>(CNY)</t>
    </r>
    <phoneticPr fontId="1" type="noConversion"/>
  </si>
  <si>
    <r>
      <t>金额</t>
    </r>
    <r>
      <rPr>
        <b/>
        <sz val="12"/>
        <rFont val="Times New Roman"/>
        <family val="1"/>
      </rPr>
      <t>(CNY)</t>
    </r>
    <phoneticPr fontId="1" type="noConversion"/>
  </si>
  <si>
    <t xml:space="preserve">METHOD  OF  PAYMENT :T/T REMITTANCE </t>
    <phoneticPr fontId="1" type="noConversion"/>
  </si>
  <si>
    <t xml:space="preserve">           FUKOKU (SHANGHAI)CO., LTD</t>
    <phoneticPr fontId="1" type="noConversion"/>
  </si>
  <si>
    <t xml:space="preserve">  </t>
    <phoneticPr fontId="1" type="noConversion"/>
  </si>
  <si>
    <t xml:space="preserve">                                                                                  SIGNED  BY : </t>
    <phoneticPr fontId="1" type="noConversion"/>
  </si>
  <si>
    <t xml:space="preserve">           AUTHORIZDED   SIGNATURE</t>
    <phoneticPr fontId="1" type="noConversion"/>
  </si>
  <si>
    <t xml:space="preserve">SHIPPED  FROM : SHANGHAI                                                   TO:HUIZHOU                         </t>
    <phoneticPr fontId="1" type="noConversion"/>
  </si>
  <si>
    <t xml:space="preserve">PER:    </t>
    <phoneticPr fontId="1" type="noConversion"/>
  </si>
  <si>
    <t xml:space="preserve">                                                                                                            PACKING  METHOD :</t>
    <phoneticPr fontId="1" type="noConversion"/>
  </si>
  <si>
    <t xml:space="preserve">"Non-wooden  packing"                                                                                 </t>
    <phoneticPr fontId="1" type="noConversion"/>
  </si>
  <si>
    <t>CARTON  PACKING</t>
    <phoneticPr fontId="1" type="noConversion"/>
  </si>
  <si>
    <t xml:space="preserve">                           4th Floor, No.1 Bldg,27 Huashen Road. Wai gao qiao Free Trade zone</t>
    <phoneticPr fontId="1" type="noConversion"/>
  </si>
  <si>
    <t xml:space="preserve">                           Pudong Shanghai 200131 China.</t>
    <phoneticPr fontId="1" type="noConversion"/>
  </si>
  <si>
    <t>送货单</t>
    <phoneticPr fontId="1" type="noConversion"/>
  </si>
  <si>
    <r>
      <t xml:space="preserve">TEL : (8621)5868 0571                                                                </t>
    </r>
    <r>
      <rPr>
        <b/>
        <sz val="12"/>
        <rFont val="宋体"/>
        <family val="3"/>
        <charset val="134"/>
      </rPr>
      <t>送货单号码</t>
    </r>
    <r>
      <rPr>
        <b/>
        <sz val="12"/>
        <rFont val="Times New Roman"/>
        <family val="1"/>
      </rPr>
      <t xml:space="preserve"> : </t>
    </r>
    <phoneticPr fontId="1" type="noConversion"/>
  </si>
  <si>
    <t xml:space="preserve">FAX : (8621)5064 0091                                                                          DATE : </t>
    <phoneticPr fontId="1" type="noConversion"/>
  </si>
  <si>
    <t>BUYER:</t>
    <phoneticPr fontId="1" type="noConversion"/>
  </si>
  <si>
    <r>
      <t>TEL: 86(752)2783855 FAX: 86(752)2783873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</si>
  <si>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>CONSIGNEE:</t>
    <phoneticPr fontId="1" type="noConversion"/>
  </si>
  <si>
    <t xml:space="preserve">IDENTIFYING                                                                                             </t>
    <phoneticPr fontId="1" type="noConversion"/>
  </si>
  <si>
    <r>
      <t>MARKS</t>
    </r>
    <r>
      <rPr>
        <b/>
        <sz val="12"/>
        <rFont val="宋体"/>
        <family val="3"/>
        <charset val="134"/>
      </rPr>
      <t/>
    </r>
    <phoneticPr fontId="1" type="noConversion"/>
  </si>
  <si>
    <t>DESCRIPTION</t>
    <phoneticPr fontId="1" type="noConversion"/>
  </si>
  <si>
    <t>CTNS</t>
    <phoneticPr fontId="1" type="noConversion"/>
  </si>
  <si>
    <t>Q'TY</t>
    <phoneticPr fontId="1" type="noConversion"/>
  </si>
  <si>
    <t>N.W.</t>
    <phoneticPr fontId="1" type="noConversion"/>
  </si>
  <si>
    <t>G.W.</t>
    <phoneticPr fontId="1" type="noConversion"/>
  </si>
  <si>
    <t>PCS</t>
    <phoneticPr fontId="11" type="noConversion"/>
  </si>
  <si>
    <t>7135-0265</t>
    <phoneticPr fontId="11" type="noConversion"/>
  </si>
  <si>
    <t>7135-0512</t>
    <phoneticPr fontId="1" type="noConversion"/>
  </si>
  <si>
    <t>7165-0430D</t>
    <phoneticPr fontId="1" type="noConversion"/>
  </si>
  <si>
    <t>7165-0430</t>
    <phoneticPr fontId="1" type="noConversion"/>
  </si>
  <si>
    <t>7135-0176D</t>
    <phoneticPr fontId="1" type="noConversion"/>
  </si>
  <si>
    <t>7135-0324</t>
    <phoneticPr fontId="1" type="noConversion"/>
  </si>
  <si>
    <t>7135-0242D</t>
    <phoneticPr fontId="1" type="noConversion"/>
  </si>
  <si>
    <t>7135-0461</t>
    <phoneticPr fontId="1" type="noConversion"/>
  </si>
  <si>
    <t>7135-0078D</t>
    <phoneticPr fontId="1" type="noConversion"/>
  </si>
  <si>
    <t>7135-0706D</t>
    <phoneticPr fontId="1" type="noConversion"/>
  </si>
  <si>
    <t>7135-0273</t>
    <phoneticPr fontId="1" type="noConversion"/>
  </si>
  <si>
    <t>7135-0292</t>
    <phoneticPr fontId="1" type="noConversion"/>
  </si>
  <si>
    <t>PCS</t>
    <phoneticPr fontId="1" type="noConversion"/>
  </si>
  <si>
    <t>7135-0330</t>
    <phoneticPr fontId="1" type="noConversion"/>
  </si>
  <si>
    <t>7135-0599</t>
    <phoneticPr fontId="1" type="noConversion"/>
  </si>
  <si>
    <t>7135-0599</t>
  </si>
  <si>
    <t>7135-0265D</t>
    <phoneticPr fontId="1" type="noConversion"/>
  </si>
  <si>
    <t>7135-0462D</t>
    <phoneticPr fontId="1" type="noConversion"/>
  </si>
  <si>
    <t>7135-0536</t>
    <phoneticPr fontId="1" type="noConversion"/>
  </si>
  <si>
    <t>7135-0082D</t>
    <phoneticPr fontId="1" type="noConversion"/>
  </si>
  <si>
    <t>Total:</t>
    <phoneticPr fontId="1" type="noConversion"/>
  </si>
  <si>
    <t>7165-1213</t>
    <phoneticPr fontId="1" type="noConversion"/>
  </si>
  <si>
    <t>7165-0768</t>
    <phoneticPr fontId="1" type="noConversion"/>
  </si>
  <si>
    <t>7135-0250</t>
    <phoneticPr fontId="1" type="noConversion"/>
  </si>
  <si>
    <t>7135-0250</t>
    <phoneticPr fontId="1" type="noConversion"/>
  </si>
  <si>
    <t>PCS</t>
    <phoneticPr fontId="1" type="noConversion"/>
  </si>
  <si>
    <t>7135-0278</t>
    <phoneticPr fontId="1" type="noConversion"/>
  </si>
  <si>
    <t>7135-0242</t>
    <phoneticPr fontId="1" type="noConversion"/>
  </si>
  <si>
    <t>7135-0330D</t>
    <phoneticPr fontId="1" type="noConversion"/>
  </si>
  <si>
    <t>FSCHZ-17086E</t>
    <phoneticPr fontId="1" type="noConversion"/>
  </si>
  <si>
    <t>FSCHZ-17086D</t>
    <phoneticPr fontId="1" type="noConversion"/>
  </si>
  <si>
    <t>PO#:FFG-1711-E004</t>
    <phoneticPr fontId="1" type="noConversion"/>
  </si>
  <si>
    <t>7135-0326</t>
    <phoneticPr fontId="1" type="noConversion"/>
  </si>
  <si>
    <t>7135-0579</t>
    <phoneticPr fontId="1" type="noConversion"/>
  </si>
  <si>
    <t>7135-0579</t>
    <phoneticPr fontId="1" type="noConversion"/>
  </si>
  <si>
    <t>PCS</t>
    <phoneticPr fontId="1" type="noConversion"/>
  </si>
  <si>
    <t>7135-0239</t>
    <phoneticPr fontId="1" type="noConversion"/>
  </si>
  <si>
    <t>7135-0288</t>
    <phoneticPr fontId="1" type="noConversion"/>
  </si>
  <si>
    <t>7135-0183</t>
    <phoneticPr fontId="1" type="noConversion"/>
  </si>
  <si>
    <t>PO#:FFG-1711-E002</t>
    <phoneticPr fontId="1" type="noConversion"/>
  </si>
  <si>
    <t>PO#:FFG-1710-E001</t>
    <phoneticPr fontId="1" type="noConversion"/>
  </si>
  <si>
    <t>7135-0084</t>
    <phoneticPr fontId="1" type="noConversion"/>
  </si>
  <si>
    <t>PO#:FFG-1711-E001</t>
    <phoneticPr fontId="1" type="noConversion"/>
  </si>
  <si>
    <t>PO#:FFG-1710-E003</t>
    <phoneticPr fontId="1" type="noConversion"/>
  </si>
  <si>
    <t>PO#:FFG-1710-E002</t>
    <phoneticPr fontId="1" type="noConversion"/>
  </si>
  <si>
    <t>PO#:FFG-1711-D004</t>
    <phoneticPr fontId="1" type="noConversion"/>
  </si>
  <si>
    <t>7135-0080</t>
    <phoneticPr fontId="1" type="noConversion"/>
  </si>
  <si>
    <t>7135-0418D</t>
    <phoneticPr fontId="1" type="noConversion"/>
  </si>
  <si>
    <t>7135-0077D</t>
    <phoneticPr fontId="1" type="noConversion"/>
  </si>
  <si>
    <t>7135-0837D</t>
    <phoneticPr fontId="1" type="noConversion"/>
  </si>
  <si>
    <t>PO#:FFG-1711-D001</t>
    <phoneticPr fontId="1" type="noConversion"/>
  </si>
  <si>
    <t>Case No.1-64</t>
    <phoneticPr fontId="1" type="noConversion"/>
  </si>
  <si>
    <t>Case No.1-79</t>
    <phoneticPr fontId="1" type="noConversion"/>
  </si>
  <si>
    <t>Case No.1-78</t>
    <phoneticPr fontId="1" type="noConversion"/>
  </si>
  <si>
    <t>宅急便1120</t>
    <phoneticPr fontId="1" type="noConversion"/>
  </si>
</sst>
</file>

<file path=xl/styles.xml><?xml version="1.0" encoding="utf-8"?>
<styleSheet xmlns="http://schemas.openxmlformats.org/spreadsheetml/2006/main">
  <numFmts count="12">
    <numFmt numFmtId="26" formatCode="\$#,##0.00_);[Red]\(\$#,##0.00\)"/>
    <numFmt numFmtId="176" formatCode="\$#,##0.0000_);[Red]\(\$#,##0.0000\)"/>
    <numFmt numFmtId="177" formatCode="0.00_ "/>
    <numFmt numFmtId="178" formatCode="#,##0.00&quot;KGS&quot;"/>
    <numFmt numFmtId="179" formatCode="0_);[Red]\(0\)"/>
    <numFmt numFmtId="180" formatCode="#,##0&quot;CTNS&quot;"/>
    <numFmt numFmtId="181" formatCode="#,##0_);[Red]\(#,##0\)"/>
    <numFmt numFmtId="182" formatCode="###&quot;CTNS&quot;"/>
    <numFmt numFmtId="183" formatCode="#,##0_ "/>
    <numFmt numFmtId="184" formatCode="&quot;¥&quot;#,##0.0000_);[Red]\(&quot;¥&quot;#,##0.0000\)"/>
    <numFmt numFmtId="185" formatCode="&quot;¥&quot;#,##0.00_);[Red]\(&quot;¥&quot;#,##0.00\)"/>
    <numFmt numFmtId="186" formatCode="[$-409]dd/mmm/yy;@"/>
  </numFmts>
  <fonts count="15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22"/>
      <name val="Times New Roman"/>
      <family val="1"/>
    </font>
    <font>
      <b/>
      <sz val="12"/>
      <color indexed="10"/>
      <name val="Times New Roman"/>
      <family val="1"/>
    </font>
    <font>
      <sz val="22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0" xfId="0" applyFont="1" applyBorder="1"/>
    <xf numFmtId="0" fontId="5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2" xfId="0" applyFont="1" applyBorder="1"/>
    <xf numFmtId="15" fontId="8" fillId="0" borderId="3" xfId="0" applyNumberFormat="1" applyFont="1" applyBorder="1" applyAlignment="1">
      <alignment horizontal="right"/>
    </xf>
    <xf numFmtId="0" fontId="8" fillId="0" borderId="0" xfId="0" applyFont="1" applyFill="1"/>
    <xf numFmtId="177" fontId="5" fillId="0" borderId="0" xfId="0" applyNumberFormat="1" applyFont="1"/>
    <xf numFmtId="0" fontId="5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8" fillId="2" borderId="0" xfId="0" applyFont="1" applyFill="1" applyBorder="1"/>
    <xf numFmtId="0" fontId="3" fillId="2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181" fontId="3" fillId="0" borderId="0" xfId="0" applyNumberFormat="1" applyFont="1" applyBorder="1" applyAlignment="1">
      <alignment horizontal="center"/>
    </xf>
    <xf numFmtId="0" fontId="6" fillId="0" borderId="5" xfId="0" applyFont="1" applyBorder="1"/>
    <xf numFmtId="0" fontId="5" fillId="0" borderId="5" xfId="0" applyFont="1" applyBorder="1"/>
    <xf numFmtId="0" fontId="5" fillId="0" borderId="3" xfId="0" applyFont="1" applyBorder="1"/>
    <xf numFmtId="26" fontId="4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0" fontId="3" fillId="2" borderId="2" xfId="0" applyFont="1" applyFill="1" applyBorder="1"/>
    <xf numFmtId="0" fontId="5" fillId="0" borderId="0" xfId="0" applyFont="1" applyBorder="1"/>
    <xf numFmtId="182" fontId="3" fillId="0" borderId="0" xfId="0" applyNumberFormat="1" applyFont="1"/>
    <xf numFmtId="184" fontId="3" fillId="0" borderId="0" xfId="0" applyNumberFormat="1" applyFont="1"/>
    <xf numFmtId="184" fontId="3" fillId="0" borderId="0" xfId="0" applyNumberFormat="1" applyFont="1" applyAlignment="1">
      <alignment horizontal="left"/>
    </xf>
    <xf numFmtId="184" fontId="3" fillId="0" borderId="0" xfId="0" applyNumberFormat="1" applyFont="1" applyBorder="1"/>
    <xf numFmtId="184" fontId="5" fillId="0" borderId="5" xfId="0" applyNumberFormat="1" applyFont="1" applyBorder="1"/>
    <xf numFmtId="184" fontId="5" fillId="0" borderId="3" xfId="0" applyNumberFormat="1" applyFont="1" applyBorder="1"/>
    <xf numFmtId="184" fontId="3" fillId="0" borderId="2" xfId="0" applyNumberFormat="1" applyFont="1" applyBorder="1"/>
    <xf numFmtId="184" fontId="3" fillId="0" borderId="0" xfId="0" applyNumberFormat="1" applyFont="1" applyBorder="1" applyAlignment="1">
      <alignment horizontal="center"/>
    </xf>
    <xf numFmtId="184" fontId="3" fillId="2" borderId="2" xfId="0" applyNumberFormat="1" applyFont="1" applyFill="1" applyBorder="1"/>
    <xf numFmtId="184" fontId="4" fillId="2" borderId="0" xfId="0" applyNumberFormat="1" applyFont="1" applyFill="1" applyBorder="1" applyAlignment="1">
      <alignment horizontal="center"/>
    </xf>
    <xf numFmtId="184" fontId="3" fillId="2" borderId="0" xfId="0" applyNumberFormat="1" applyFont="1" applyFill="1" applyBorder="1" applyAlignment="1">
      <alignment horizontal="center"/>
    </xf>
    <xf numFmtId="184" fontId="5" fillId="0" borderId="0" xfId="0" applyNumberFormat="1" applyFont="1"/>
    <xf numFmtId="184" fontId="3" fillId="0" borderId="0" xfId="0" applyNumberFormat="1" applyFont="1" applyBorder="1" applyAlignment="1">
      <alignment horizontal="centerContinuous"/>
    </xf>
    <xf numFmtId="184" fontId="5" fillId="0" borderId="4" xfId="0" applyNumberFormat="1" applyFont="1" applyBorder="1"/>
    <xf numFmtId="185" fontId="3" fillId="0" borderId="0" xfId="0" applyNumberFormat="1" applyFont="1" applyAlignment="1">
      <alignment horizontal="left"/>
    </xf>
    <xf numFmtId="185" fontId="3" fillId="0" borderId="0" xfId="0" applyNumberFormat="1" applyFont="1" applyBorder="1"/>
    <xf numFmtId="185" fontId="8" fillId="0" borderId="5" xfId="0" applyNumberFormat="1" applyFont="1" applyBorder="1" applyAlignment="1">
      <alignment horizontal="right"/>
    </xf>
    <xf numFmtId="185" fontId="5" fillId="0" borderId="5" xfId="0" applyNumberFormat="1" applyFont="1" applyBorder="1"/>
    <xf numFmtId="185" fontId="5" fillId="0" borderId="3" xfId="0" applyNumberFormat="1" applyFont="1" applyBorder="1"/>
    <xf numFmtId="185" fontId="3" fillId="0" borderId="0" xfId="0" applyNumberFormat="1" applyFont="1"/>
    <xf numFmtId="185" fontId="3" fillId="0" borderId="2" xfId="0" applyNumberFormat="1" applyFont="1" applyBorder="1"/>
    <xf numFmtId="185" fontId="3" fillId="0" borderId="0" xfId="0" applyNumberFormat="1" applyFont="1" applyBorder="1" applyAlignment="1">
      <alignment horizontal="center"/>
    </xf>
    <xf numFmtId="185" fontId="3" fillId="2" borderId="2" xfId="0" applyNumberFormat="1" applyFont="1" applyFill="1" applyBorder="1"/>
    <xf numFmtId="185" fontId="4" fillId="2" borderId="0" xfId="0" applyNumberFormat="1" applyFont="1" applyFill="1" applyBorder="1" applyAlignment="1">
      <alignment horizontal="center"/>
    </xf>
    <xf numFmtId="185" fontId="3" fillId="0" borderId="0" xfId="0" applyNumberFormat="1" applyFont="1" applyAlignment="1">
      <alignment horizontal="center"/>
    </xf>
    <xf numFmtId="185" fontId="5" fillId="0" borderId="0" xfId="0" applyNumberFormat="1" applyFont="1"/>
    <xf numFmtId="185" fontId="5" fillId="0" borderId="0" xfId="0" applyNumberFormat="1" applyFont="1" applyBorder="1" applyAlignment="1">
      <alignment horizontal="centerContinuous"/>
    </xf>
    <xf numFmtId="185" fontId="5" fillId="0" borderId="4" xfId="0" applyNumberFormat="1" applyFont="1" applyBorder="1"/>
    <xf numFmtId="181" fontId="3" fillId="0" borderId="0" xfId="0" applyNumberFormat="1" applyFont="1" applyAlignment="1">
      <alignment horizontal="center"/>
    </xf>
    <xf numFmtId="181" fontId="5" fillId="0" borderId="5" xfId="0" applyNumberFormat="1" applyFont="1" applyBorder="1" applyAlignment="1">
      <alignment horizontal="center"/>
    </xf>
    <xf numFmtId="181" fontId="5" fillId="0" borderId="3" xfId="0" applyNumberFormat="1" applyFont="1" applyBorder="1" applyAlignment="1">
      <alignment horizontal="center"/>
    </xf>
    <xf numFmtId="181" fontId="3" fillId="0" borderId="2" xfId="0" applyNumberFormat="1" applyFont="1" applyBorder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5" fillId="0" borderId="0" xfId="0" applyNumberFormat="1" applyFont="1" applyAlignment="1">
      <alignment horizontal="center"/>
    </xf>
    <xf numFmtId="26" fontId="3" fillId="0" borderId="0" xfId="0" applyNumberFormat="1" applyFont="1" applyAlignment="1">
      <alignment horizontal="left"/>
    </xf>
    <xf numFmtId="26" fontId="3" fillId="0" borderId="0" xfId="0" applyNumberFormat="1" applyFont="1" applyBorder="1"/>
    <xf numFmtId="26" fontId="8" fillId="0" borderId="5" xfId="0" applyNumberFormat="1" applyFont="1" applyBorder="1" applyAlignment="1">
      <alignment horizontal="right"/>
    </xf>
    <xf numFmtId="26" fontId="5" fillId="0" borderId="5" xfId="0" applyNumberFormat="1" applyFont="1" applyBorder="1"/>
    <xf numFmtId="26" fontId="5" fillId="0" borderId="3" xfId="0" applyNumberFormat="1" applyFont="1" applyBorder="1"/>
    <xf numFmtId="26" fontId="3" fillId="0" borderId="0" xfId="0" applyNumberFormat="1" applyFont="1"/>
    <xf numFmtId="26" fontId="5" fillId="0" borderId="0" xfId="0" applyNumberFormat="1" applyFont="1"/>
    <xf numFmtId="26" fontId="5" fillId="0" borderId="0" xfId="0" applyNumberFormat="1" applyFont="1" applyBorder="1" applyAlignment="1">
      <alignment horizontal="centerContinuous"/>
    </xf>
    <xf numFmtId="26" fontId="5" fillId="0" borderId="4" xfId="0" applyNumberFormat="1" applyFont="1" applyBorder="1"/>
    <xf numFmtId="186" fontId="8" fillId="0" borderId="3" xfId="0" applyNumberFormat="1" applyFont="1" applyBorder="1" applyAlignment="1">
      <alignment horizontal="right"/>
    </xf>
    <xf numFmtId="181" fontId="3" fillId="2" borderId="2" xfId="0" applyNumberFormat="1" applyFont="1" applyFill="1" applyBorder="1" applyAlignment="1">
      <alignment horizontal="center"/>
    </xf>
    <xf numFmtId="181" fontId="8" fillId="2" borderId="0" xfId="0" applyNumberFormat="1" applyFont="1" applyFill="1" applyBorder="1" applyAlignment="1">
      <alignment horizontal="center"/>
    </xf>
    <xf numFmtId="180" fontId="3" fillId="0" borderId="0" xfId="0" applyNumberFormat="1" applyFont="1"/>
    <xf numFmtId="180" fontId="3" fillId="0" borderId="0" xfId="0" applyNumberFormat="1" applyFont="1" applyAlignment="1">
      <alignment horizontal="left"/>
    </xf>
    <xf numFmtId="180" fontId="3" fillId="0" borderId="0" xfId="0" applyNumberFormat="1" applyFont="1" applyBorder="1"/>
    <xf numFmtId="180" fontId="5" fillId="0" borderId="5" xfId="0" applyNumberFormat="1" applyFont="1" applyBorder="1"/>
    <xf numFmtId="180" fontId="5" fillId="0" borderId="3" xfId="0" applyNumberFormat="1" applyFont="1" applyBorder="1"/>
    <xf numFmtId="180" fontId="3" fillId="0" borderId="2" xfId="0" applyNumberFormat="1" applyFont="1" applyBorder="1"/>
    <xf numFmtId="180" fontId="3" fillId="0" borderId="0" xfId="0" applyNumberFormat="1" applyFont="1" applyBorder="1" applyAlignment="1">
      <alignment horizontal="center"/>
    </xf>
    <xf numFmtId="180" fontId="3" fillId="2" borderId="0" xfId="0" applyNumberFormat="1" applyFont="1" applyFill="1" applyBorder="1"/>
    <xf numFmtId="180" fontId="5" fillId="0" borderId="0" xfId="0" applyNumberFormat="1" applyFont="1"/>
    <xf numFmtId="0" fontId="3" fillId="2" borderId="0" xfId="0" applyFont="1" applyFill="1" applyAlignment="1">
      <alignment horizontal="center"/>
    </xf>
    <xf numFmtId="26" fontId="4" fillId="0" borderId="0" xfId="0" applyNumberFormat="1" applyFont="1" applyFill="1" applyBorder="1"/>
    <xf numFmtId="0" fontId="4" fillId="0" borderId="0" xfId="0" applyFont="1" applyFill="1"/>
    <xf numFmtId="178" fontId="3" fillId="0" borderId="0" xfId="0" applyNumberFormat="1" applyFont="1" applyFill="1" applyBorder="1" applyAlignment="1"/>
    <xf numFmtId="0" fontId="3" fillId="0" borderId="0" xfId="0" applyFont="1" applyFill="1" applyAlignment="1">
      <alignment horizontal="left"/>
    </xf>
    <xf numFmtId="181" fontId="3" fillId="0" borderId="0" xfId="0" applyNumberFormat="1" applyFont="1" applyFill="1" applyAlignment="1">
      <alignment horizontal="right"/>
    </xf>
    <xf numFmtId="178" fontId="3" fillId="0" borderId="0" xfId="0" applyNumberFormat="1" applyFont="1" applyFill="1" applyAlignment="1">
      <alignment horizontal="right"/>
    </xf>
    <xf numFmtId="185" fontId="3" fillId="2" borderId="0" xfId="0" applyNumberFormat="1" applyFont="1" applyFill="1" applyBorder="1" applyAlignment="1">
      <alignment horizontal="right"/>
    </xf>
    <xf numFmtId="181" fontId="3" fillId="2" borderId="0" xfId="0" applyNumberFormat="1" applyFont="1" applyFill="1" applyBorder="1" applyAlignment="1">
      <alignment horizontal="right"/>
    </xf>
    <xf numFmtId="180" fontId="3" fillId="2" borderId="0" xfId="0" applyNumberFormat="1" applyFont="1" applyFill="1" applyBorder="1" applyAlignment="1">
      <alignment horizontal="right"/>
    </xf>
    <xf numFmtId="179" fontId="4" fillId="0" borderId="0" xfId="0" applyNumberFormat="1" applyFont="1"/>
    <xf numFmtId="179" fontId="4" fillId="0" borderId="0" xfId="0" applyNumberFormat="1" applyFont="1" applyAlignment="1">
      <alignment horizontal="left"/>
    </xf>
    <xf numFmtId="179" fontId="4" fillId="0" borderId="0" xfId="0" applyNumberFormat="1" applyFont="1" applyBorder="1"/>
    <xf numFmtId="179" fontId="10" fillId="0" borderId="0" xfId="0" applyNumberFormat="1" applyFont="1"/>
    <xf numFmtId="179" fontId="6" fillId="0" borderId="0" xfId="0" applyNumberFormat="1" applyFont="1" applyBorder="1"/>
    <xf numFmtId="179" fontId="6" fillId="0" borderId="0" xfId="0" applyNumberFormat="1" applyFont="1"/>
    <xf numFmtId="179" fontId="5" fillId="0" borderId="0" xfId="0" applyNumberFormat="1" applyFont="1" applyBorder="1"/>
    <xf numFmtId="179" fontId="3" fillId="0" borderId="0" xfId="0" applyNumberFormat="1" applyFont="1"/>
    <xf numFmtId="182" fontId="3" fillId="0" borderId="0" xfId="0" applyNumberFormat="1" applyFont="1" applyFill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181" fontId="3" fillId="2" borderId="0" xfId="0" applyNumberFormat="1" applyFont="1" applyFill="1" applyAlignment="1"/>
    <xf numFmtId="184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/>
    <xf numFmtId="0" fontId="3" fillId="0" borderId="0" xfId="0" applyFont="1" applyFill="1" applyBorder="1" applyAlignment="1"/>
    <xf numFmtId="185" fontId="12" fillId="2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176" fontId="3" fillId="0" borderId="0" xfId="0" applyNumberFormat="1" applyFont="1" applyFill="1" applyAlignment="1">
      <alignment horizontal="center"/>
    </xf>
    <xf numFmtId="26" fontId="3" fillId="0" borderId="0" xfId="0" applyNumberFormat="1" applyFont="1" applyFill="1" applyAlignment="1">
      <alignment horizontal="right"/>
    </xf>
    <xf numFmtId="181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/>
    <xf numFmtId="181" fontId="3" fillId="0" borderId="2" xfId="0" applyNumberFormat="1" applyFont="1" applyFill="1" applyBorder="1" applyAlignment="1">
      <alignment horizontal="center"/>
    </xf>
    <xf numFmtId="26" fontId="3" fillId="0" borderId="2" xfId="0" applyNumberFormat="1" applyFont="1" applyFill="1" applyBorder="1"/>
    <xf numFmtId="0" fontId="3" fillId="0" borderId="1" xfId="0" applyFont="1" applyFill="1" applyBorder="1"/>
    <xf numFmtId="181" fontId="3" fillId="0" borderId="1" xfId="0" applyNumberFormat="1" applyFont="1" applyFill="1" applyBorder="1" applyAlignment="1">
      <alignment horizontal="center"/>
    </xf>
    <xf numFmtId="26" fontId="5" fillId="0" borderId="1" xfId="0" applyNumberFormat="1" applyFont="1" applyFill="1" applyBorder="1"/>
    <xf numFmtId="26" fontId="3" fillId="0" borderId="0" xfId="0" applyNumberFormat="1" applyFont="1" applyFill="1"/>
    <xf numFmtId="0" fontId="3" fillId="0" borderId="0" xfId="0" applyFont="1" applyFill="1" applyBorder="1"/>
    <xf numFmtId="176" fontId="3" fillId="0" borderId="0" xfId="0" applyNumberFormat="1" applyFont="1" applyFill="1" applyBorder="1" applyAlignment="1">
      <alignment horizontal="center"/>
    </xf>
    <xf numFmtId="26" fontId="3" fillId="0" borderId="0" xfId="0" applyNumberFormat="1" applyFont="1" applyFill="1" applyBorder="1" applyAlignment="1">
      <alignment horizontal="right"/>
    </xf>
    <xf numFmtId="26" fontId="3" fillId="0" borderId="0" xfId="0" applyNumberFormat="1" applyFont="1" applyFill="1" applyBorder="1"/>
    <xf numFmtId="0" fontId="3" fillId="0" borderId="6" xfId="0" applyFont="1" applyFill="1" applyBorder="1"/>
    <xf numFmtId="0" fontId="8" fillId="0" borderId="6" xfId="0" applyFont="1" applyFill="1" applyBorder="1"/>
    <xf numFmtId="181" fontId="3" fillId="0" borderId="6" xfId="0" applyNumberFormat="1" applyFont="1" applyFill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26" fontId="3" fillId="0" borderId="6" xfId="0" applyNumberFormat="1" applyFont="1" applyFill="1" applyBorder="1" applyAlignment="1">
      <alignment horizontal="right"/>
    </xf>
    <xf numFmtId="0" fontId="2" fillId="0" borderId="0" xfId="0" applyFont="1" applyFill="1"/>
    <xf numFmtId="178" fontId="3" fillId="0" borderId="0" xfId="0" applyNumberFormat="1" applyFont="1" applyFill="1"/>
    <xf numFmtId="0" fontId="2" fillId="0" borderId="0" xfId="0" applyFont="1" applyFill="1" applyAlignment="1">
      <alignment horizontal="right"/>
    </xf>
    <xf numFmtId="178" fontId="3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78" fontId="3" fillId="0" borderId="0" xfId="0" applyNumberFormat="1" applyFont="1" applyFill="1" applyBorder="1"/>
    <xf numFmtId="0" fontId="4" fillId="0" borderId="0" xfId="0" applyFont="1" applyFill="1" applyBorder="1"/>
    <xf numFmtId="26" fontId="8" fillId="0" borderId="5" xfId="0" applyNumberFormat="1" applyFont="1" applyFill="1" applyBorder="1" applyAlignment="1">
      <alignment horizontal="right"/>
    </xf>
    <xf numFmtId="15" fontId="8" fillId="0" borderId="3" xfId="0" applyNumberFormat="1" applyFont="1" applyFill="1" applyBorder="1" applyAlignment="1">
      <alignment horizontal="right"/>
    </xf>
    <xf numFmtId="0" fontId="5" fillId="0" borderId="5" xfId="0" applyFont="1" applyFill="1" applyBorder="1"/>
    <xf numFmtId="182" fontId="5" fillId="0" borderId="5" xfId="0" applyNumberFormat="1" applyFont="1" applyFill="1" applyBorder="1" applyAlignment="1">
      <alignment horizontal="center"/>
    </xf>
    <xf numFmtId="178" fontId="5" fillId="0" borderId="5" xfId="0" applyNumberFormat="1" applyFont="1" applyFill="1" applyBorder="1"/>
    <xf numFmtId="18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/>
    <xf numFmtId="178" fontId="5" fillId="0" borderId="3" xfId="0" applyNumberFormat="1" applyFont="1" applyFill="1" applyBorder="1"/>
    <xf numFmtId="182" fontId="3" fillId="0" borderId="2" xfId="0" applyNumberFormat="1" applyFont="1" applyFill="1" applyBorder="1" applyAlignment="1">
      <alignment horizontal="center"/>
    </xf>
    <xf numFmtId="178" fontId="3" fillId="0" borderId="2" xfId="0" applyNumberFormat="1" applyFont="1" applyFill="1" applyBorder="1"/>
    <xf numFmtId="182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78" fontId="3" fillId="0" borderId="1" xfId="0" applyNumberFormat="1" applyFont="1" applyFill="1" applyBorder="1" applyAlignment="1">
      <alignment horizontal="center"/>
    </xf>
    <xf numFmtId="178" fontId="3" fillId="0" borderId="0" xfId="0" applyNumberFormat="1" applyFont="1" applyFill="1" applyAlignment="1">
      <alignment horizontal="center"/>
    </xf>
    <xf numFmtId="182" fontId="3" fillId="0" borderId="6" xfId="0" applyNumberFormat="1" applyFont="1" applyFill="1" applyBorder="1" applyAlignment="1">
      <alignment horizontal="center"/>
    </xf>
    <xf numFmtId="183" fontId="3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178" fontId="3" fillId="0" borderId="6" xfId="0" applyNumberFormat="1" applyFont="1" applyFill="1" applyBorder="1" applyAlignment="1">
      <alignment horizontal="right"/>
    </xf>
    <xf numFmtId="0" fontId="10" fillId="0" borderId="0" xfId="0" applyFont="1" applyFill="1"/>
    <xf numFmtId="0" fontId="5" fillId="0" borderId="0" xfId="0" applyFont="1" applyFill="1"/>
    <xf numFmtId="182" fontId="3" fillId="0" borderId="0" xfId="0" applyNumberFormat="1" applyFont="1" applyFill="1"/>
    <xf numFmtId="182" fontId="5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26" fontId="3" fillId="0" borderId="0" xfId="0" applyNumberFormat="1" applyFont="1" applyFill="1" applyAlignment="1">
      <alignment horizontal="center"/>
    </xf>
    <xf numFmtId="0" fontId="6" fillId="0" borderId="0" xfId="0" applyFont="1" applyFill="1" applyBorder="1"/>
    <xf numFmtId="178" fontId="5" fillId="0" borderId="0" xfId="0" applyNumberFormat="1" applyFont="1" applyFill="1"/>
    <xf numFmtId="0" fontId="3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178" fontId="3" fillId="0" borderId="0" xfId="0" applyNumberFormat="1" applyFont="1" applyFill="1" applyBorder="1" applyAlignment="1">
      <alignment horizontal="centerContinuous"/>
    </xf>
    <xf numFmtId="0" fontId="6" fillId="0" borderId="0" xfId="0" applyFont="1" applyFill="1"/>
    <xf numFmtId="0" fontId="5" fillId="0" borderId="4" xfId="0" applyFont="1" applyFill="1" applyBorder="1"/>
    <xf numFmtId="178" fontId="5" fillId="0" borderId="4" xfId="0" applyNumberFormat="1" applyFont="1" applyFill="1" applyBorder="1"/>
    <xf numFmtId="0" fontId="5" fillId="0" borderId="0" xfId="0" applyFont="1" applyFill="1" applyBorder="1"/>
    <xf numFmtId="0" fontId="6" fillId="0" borderId="5" xfId="0" applyFont="1" applyFill="1" applyBorder="1"/>
    <xf numFmtId="0" fontId="5" fillId="0" borderId="1" xfId="0" applyFont="1" applyFill="1" applyBorder="1"/>
    <xf numFmtId="0" fontId="3" fillId="0" borderId="4" xfId="0" applyFont="1" applyFill="1" applyBorder="1"/>
    <xf numFmtId="176" fontId="3" fillId="0" borderId="0" xfId="0" applyNumberFormat="1" applyFont="1" applyAlignment="1">
      <alignment horizontal="center"/>
    </xf>
    <xf numFmtId="26" fontId="3" fillId="0" borderId="0" xfId="0" applyNumberFormat="1" applyFont="1" applyAlignment="1">
      <alignment horizontal="right"/>
    </xf>
    <xf numFmtId="181" fontId="3" fillId="0" borderId="0" xfId="0" applyNumberFormat="1" applyFont="1" applyBorder="1" applyAlignment="1">
      <alignment horizontal="right"/>
    </xf>
    <xf numFmtId="0" fontId="5" fillId="0" borderId="6" xfId="0" applyFont="1" applyBorder="1"/>
    <xf numFmtId="0" fontId="3" fillId="2" borderId="6" xfId="0" applyFont="1" applyFill="1" applyBorder="1"/>
    <xf numFmtId="180" fontId="3" fillId="2" borderId="6" xfId="0" applyNumberFormat="1" applyFont="1" applyFill="1" applyBorder="1"/>
    <xf numFmtId="181" fontId="3" fillId="2" borderId="6" xfId="0" applyNumberFormat="1" applyFont="1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184" fontId="3" fillId="2" borderId="6" xfId="0" applyNumberFormat="1" applyFont="1" applyFill="1" applyBorder="1" applyAlignment="1">
      <alignment horizontal="center"/>
    </xf>
    <xf numFmtId="185" fontId="3" fillId="2" borderId="6" xfId="0" applyNumberFormat="1" applyFont="1" applyFill="1" applyBorder="1" applyAlignment="1">
      <alignment horizontal="right"/>
    </xf>
    <xf numFmtId="176" fontId="3" fillId="0" borderId="0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right"/>
    </xf>
    <xf numFmtId="181" fontId="13" fillId="4" borderId="0" xfId="0" applyNumberFormat="1" applyFont="1" applyFill="1" applyAlignment="1">
      <alignment horizontal="right"/>
    </xf>
    <xf numFmtId="176" fontId="13" fillId="4" borderId="0" xfId="0" applyNumberFormat="1" applyFont="1" applyFill="1" applyAlignment="1">
      <alignment horizontal="center"/>
    </xf>
    <xf numFmtId="26" fontId="13" fillId="4" borderId="0" xfId="0" applyNumberFormat="1" applyFont="1" applyFill="1" applyAlignment="1">
      <alignment horizontal="right"/>
    </xf>
    <xf numFmtId="0" fontId="3" fillId="4" borderId="0" xfId="0" applyFont="1" applyFill="1"/>
    <xf numFmtId="181" fontId="3" fillId="4" borderId="0" xfId="0" applyNumberFormat="1" applyFont="1" applyFill="1" applyAlignment="1">
      <alignment horizontal="right"/>
    </xf>
    <xf numFmtId="176" fontId="3" fillId="4" borderId="0" xfId="0" applyNumberFormat="1" applyFont="1" applyFill="1" applyAlignment="1">
      <alignment horizontal="center"/>
    </xf>
    <xf numFmtId="26" fontId="3" fillId="4" borderId="0" xfId="0" applyNumberFormat="1" applyFont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182" fontId="3" fillId="4" borderId="0" xfId="0" applyNumberFormat="1" applyFont="1" applyFill="1" applyBorder="1" applyAlignment="1">
      <alignment horizontal="center"/>
    </xf>
    <xf numFmtId="178" fontId="3" fillId="4" borderId="0" xfId="0" applyNumberFormat="1" applyFont="1" applyFill="1" applyBorder="1" applyAlignment="1">
      <alignment horizontal="right"/>
    </xf>
    <xf numFmtId="179" fontId="4" fillId="5" borderId="0" xfId="0" applyNumberFormat="1" applyFont="1" applyFill="1"/>
    <xf numFmtId="0" fontId="4" fillId="5" borderId="0" xfId="0" applyFont="1" applyFill="1"/>
    <xf numFmtId="49" fontId="3" fillId="4" borderId="0" xfId="0" applyNumberFormat="1" applyFont="1" applyFill="1" applyBorder="1" applyAlignment="1">
      <alignment horizontal="center"/>
    </xf>
    <xf numFmtId="181" fontId="3" fillId="4" borderId="0" xfId="0" applyNumberFormat="1" applyFont="1" applyFill="1" applyBorder="1" applyAlignment="1">
      <alignment horizontal="right"/>
    </xf>
    <xf numFmtId="0" fontId="3" fillId="4" borderId="0" xfId="0" applyFont="1" applyFill="1" applyBorder="1"/>
    <xf numFmtId="176" fontId="3" fillId="4" borderId="0" xfId="0" applyNumberFormat="1" applyFont="1" applyFill="1" applyBorder="1" applyAlignment="1">
      <alignment horizontal="center"/>
    </xf>
    <xf numFmtId="26" fontId="3" fillId="4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79" fontId="14" fillId="4" borderId="0" xfId="0" applyNumberFormat="1" applyFont="1" applyFill="1" applyBorder="1"/>
    <xf numFmtId="0" fontId="3" fillId="4" borderId="0" xfId="0" applyFont="1" applyFill="1" applyBorder="1" applyAlignment="1"/>
    <xf numFmtId="182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178" fontId="3" fillId="4" borderId="0" xfId="0" applyNumberFormat="1" applyFont="1" applyFill="1" applyAlignment="1">
      <alignment horizontal="right"/>
    </xf>
    <xf numFmtId="0" fontId="3" fillId="4" borderId="0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7" fillId="5" borderId="7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74"/>
  <sheetViews>
    <sheetView showGridLines="0" showZeros="0" topLeftCell="A40" zoomScaleNormal="100" workbookViewId="0">
      <selection activeCell="H55" sqref="H55"/>
    </sheetView>
  </sheetViews>
  <sheetFormatPr defaultColWidth="9" defaultRowHeight="15.75"/>
  <cols>
    <col min="1" max="1" width="9" style="3" customWidth="1"/>
    <col min="2" max="2" width="12.25" style="3" customWidth="1"/>
    <col min="3" max="3" width="10" style="3" customWidth="1"/>
    <col min="4" max="4" width="9.75" style="3" customWidth="1"/>
    <col min="5" max="5" width="10.25" style="58" customWidth="1"/>
    <col min="6" max="6" width="6.875" style="3" customWidth="1"/>
    <col min="7" max="7" width="11.875" style="3" customWidth="1"/>
    <col min="8" max="8" width="14.25" style="69" bestFit="1" customWidth="1"/>
    <col min="9" max="9" width="9.875" style="95" customWidth="1"/>
    <col min="10" max="10" width="11.5" style="95" customWidth="1"/>
    <col min="11" max="16384" width="9" style="4"/>
  </cols>
  <sheetData>
    <row r="1" spans="1:10" ht="22.5">
      <c r="A1" s="223" t="s">
        <v>14</v>
      </c>
      <c r="B1" s="223"/>
      <c r="C1" s="223"/>
      <c r="D1" s="223"/>
      <c r="E1" s="223"/>
      <c r="F1" s="223"/>
      <c r="G1" s="223"/>
      <c r="H1" s="223"/>
    </row>
    <row r="2" spans="1:10">
      <c r="A2" s="1" t="s">
        <v>15</v>
      </c>
      <c r="B2" s="1"/>
      <c r="C2" s="1"/>
      <c r="D2" s="1"/>
      <c r="F2" s="1"/>
      <c r="G2" s="1"/>
      <c r="H2" s="64"/>
      <c r="I2" s="96"/>
    </row>
    <row r="3" spans="1:10">
      <c r="A3" s="1" t="s">
        <v>16</v>
      </c>
      <c r="B3" s="1"/>
      <c r="C3" s="1"/>
      <c r="D3" s="1"/>
      <c r="F3" s="1"/>
      <c r="G3" s="1"/>
      <c r="H3" s="64"/>
      <c r="I3" s="96"/>
    </row>
    <row r="4" spans="1:10" ht="25.5" customHeight="1">
      <c r="A4" s="218" t="s">
        <v>17</v>
      </c>
      <c r="B4" s="219"/>
      <c r="C4" s="219"/>
      <c r="D4" s="219"/>
      <c r="E4" s="219"/>
      <c r="F4" s="219"/>
      <c r="G4" s="219"/>
      <c r="H4" s="220"/>
    </row>
    <row r="5" spans="1:10" ht="15" customHeight="1">
      <c r="A5" s="17"/>
      <c r="B5" s="17"/>
      <c r="C5" s="17"/>
      <c r="D5" s="17"/>
      <c r="E5" s="22"/>
      <c r="F5" s="17"/>
      <c r="G5" s="17"/>
      <c r="H5" s="65"/>
      <c r="I5" s="97"/>
    </row>
    <row r="6" spans="1:10" ht="18">
      <c r="A6" s="1" t="s">
        <v>18</v>
      </c>
      <c r="B6" s="1"/>
      <c r="C6" s="1"/>
      <c r="D6" s="1"/>
      <c r="F6" s="1"/>
      <c r="G6" s="1"/>
      <c r="H6" s="66" t="s">
        <v>122</v>
      </c>
      <c r="I6" s="212" t="s">
        <v>147</v>
      </c>
    </row>
    <row r="7" spans="1:10">
      <c r="A7" s="3" t="s">
        <v>19</v>
      </c>
      <c r="H7" s="73">
        <v>43056</v>
      </c>
      <c r="I7" s="97"/>
    </row>
    <row r="8" spans="1:10">
      <c r="B8" s="3" t="s">
        <v>20</v>
      </c>
      <c r="C8" s="23" t="s">
        <v>21</v>
      </c>
      <c r="D8" s="24"/>
      <c r="E8" s="59"/>
      <c r="F8" s="24"/>
      <c r="G8" s="24"/>
      <c r="H8" s="67"/>
      <c r="I8" s="97"/>
    </row>
    <row r="9" spans="1:10">
      <c r="C9" s="23" t="s">
        <v>22</v>
      </c>
      <c r="D9" s="24"/>
      <c r="E9" s="59"/>
      <c r="F9" s="24"/>
      <c r="G9" s="24"/>
      <c r="H9" s="67"/>
      <c r="I9" s="97"/>
    </row>
    <row r="10" spans="1:10">
      <c r="C10" s="25" t="s">
        <v>56</v>
      </c>
      <c r="D10" s="25"/>
      <c r="E10" s="60"/>
      <c r="F10" s="25"/>
      <c r="G10" s="25"/>
      <c r="H10" s="68"/>
      <c r="I10" s="97"/>
    </row>
    <row r="11" spans="1:10">
      <c r="C11" s="25"/>
      <c r="D11" s="25"/>
      <c r="E11" s="60"/>
      <c r="F11" s="25"/>
      <c r="G11" s="25"/>
      <c r="H11" s="68"/>
      <c r="I11" s="97"/>
    </row>
    <row r="12" spans="1:10">
      <c r="B12" s="3" t="s">
        <v>23</v>
      </c>
      <c r="C12" s="24" t="str">
        <f>C8</f>
        <v>惠州住润汽车部品有限公司</v>
      </c>
      <c r="D12" s="24"/>
      <c r="E12" s="59"/>
      <c r="F12" s="24"/>
      <c r="G12" s="24"/>
      <c r="H12" s="68"/>
      <c r="I12" s="97"/>
    </row>
    <row r="13" spans="1:10">
      <c r="C13" s="24" t="str">
        <f>C9</f>
        <v>广东省惠州市小金口镇九龙高科技工业园</v>
      </c>
      <c r="D13" s="24"/>
      <c r="E13" s="59"/>
      <c r="F13" s="24"/>
      <c r="G13" s="24"/>
      <c r="H13" s="68"/>
      <c r="I13" s="97"/>
      <c r="J13" s="204"/>
    </row>
    <row r="14" spans="1:10">
      <c r="C14" s="25" t="str">
        <f>C10</f>
        <v>TEL: 86(752)2783855 FAX: 86(752)2783900  Attn:刘福友(小姐)</v>
      </c>
      <c r="D14" s="25"/>
      <c r="E14" s="60"/>
      <c r="F14" s="25"/>
      <c r="G14" s="25"/>
      <c r="H14" s="68"/>
      <c r="I14" s="97"/>
    </row>
    <row r="15" spans="1:10">
      <c r="I15" s="97"/>
    </row>
    <row r="16" spans="1:10" ht="0.95" customHeight="1" thickBot="1">
      <c r="I16" s="97"/>
    </row>
    <row r="17" spans="1:11">
      <c r="A17" s="119" t="s">
        <v>24</v>
      </c>
      <c r="B17" s="119"/>
      <c r="C17" s="119"/>
      <c r="D17" s="119"/>
      <c r="E17" s="120"/>
      <c r="F17" s="119"/>
      <c r="G17" s="119" t="s">
        <v>25</v>
      </c>
      <c r="H17" s="121"/>
      <c r="I17" s="97"/>
    </row>
    <row r="18" spans="1:11" ht="16.5" thickBot="1">
      <c r="A18" s="122" t="s">
        <v>26</v>
      </c>
      <c r="B18" s="122"/>
      <c r="C18" s="122"/>
      <c r="D18" s="122"/>
      <c r="E18" s="123" t="s">
        <v>27</v>
      </c>
      <c r="F18" s="122"/>
      <c r="G18" s="122" t="s">
        <v>28</v>
      </c>
      <c r="H18" s="124" t="s">
        <v>29</v>
      </c>
      <c r="I18" s="97"/>
    </row>
    <row r="19" spans="1:11">
      <c r="A19" s="14" t="s">
        <v>146</v>
      </c>
      <c r="B19" s="114"/>
      <c r="C19" s="221" t="s">
        <v>62</v>
      </c>
      <c r="D19" s="222"/>
      <c r="E19" s="62"/>
      <c r="F19" s="114"/>
      <c r="G19" s="114"/>
      <c r="H19" s="125"/>
      <c r="I19" s="97"/>
    </row>
    <row r="20" spans="1:11">
      <c r="A20" s="89" t="s">
        <v>58</v>
      </c>
      <c r="B20" s="114"/>
      <c r="C20" s="14" t="s">
        <v>30</v>
      </c>
      <c r="D20" s="114"/>
      <c r="E20" s="62"/>
      <c r="F20" s="107"/>
      <c r="G20" s="116"/>
      <c r="H20" s="117">
        <f t="shared" ref="H20:H28" si="0">E20*G20</f>
        <v>0</v>
      </c>
      <c r="I20" s="97"/>
    </row>
    <row r="21" spans="1:11">
      <c r="A21" s="89" t="s">
        <v>124</v>
      </c>
      <c r="B21" s="114"/>
      <c r="C21" s="107" t="s">
        <v>129</v>
      </c>
      <c r="D21" s="114"/>
      <c r="E21" s="90">
        <v>10000</v>
      </c>
      <c r="F21" s="107" t="s">
        <v>128</v>
      </c>
      <c r="G21" s="116">
        <v>3.3300000000000003E-2</v>
      </c>
      <c r="H21" s="117">
        <f>E21*G21</f>
        <v>333.00000000000006</v>
      </c>
      <c r="I21" s="97"/>
    </row>
    <row r="22" spans="1:11">
      <c r="A22" s="89"/>
      <c r="B22" s="114"/>
      <c r="C22" s="107" t="s">
        <v>120</v>
      </c>
      <c r="D22" s="114"/>
      <c r="E22" s="90">
        <v>15000</v>
      </c>
      <c r="F22" s="107" t="s">
        <v>13</v>
      </c>
      <c r="G22" s="116">
        <v>4.7600000000000003E-2</v>
      </c>
      <c r="H22" s="117">
        <f t="shared" ref="H22" si="1">E22*G22</f>
        <v>714</v>
      </c>
      <c r="I22" s="97"/>
    </row>
    <row r="23" spans="1:11">
      <c r="A23" s="89"/>
      <c r="B23" s="114"/>
      <c r="C23" s="189" t="s">
        <v>116</v>
      </c>
      <c r="D23" s="197"/>
      <c r="E23" s="198">
        <v>10000</v>
      </c>
      <c r="F23" s="189" t="s">
        <v>13</v>
      </c>
      <c r="G23" s="199">
        <v>4.02E-2</v>
      </c>
      <c r="H23" s="200">
        <f t="shared" ref="H23" si="2">E23*G23</f>
        <v>402</v>
      </c>
      <c r="I23" s="97"/>
    </row>
    <row r="24" spans="1:11">
      <c r="A24" s="89"/>
      <c r="B24" s="114"/>
      <c r="C24" s="107" t="s">
        <v>93</v>
      </c>
      <c r="D24" s="114"/>
      <c r="E24" s="90">
        <v>60000</v>
      </c>
      <c r="F24" s="107" t="s">
        <v>92</v>
      </c>
      <c r="G24" s="116">
        <v>1.6E-2</v>
      </c>
      <c r="H24" s="117">
        <f t="shared" ref="H24:H27" si="3">E24*G24</f>
        <v>960</v>
      </c>
      <c r="I24" s="97"/>
    </row>
    <row r="25" spans="1:11">
      <c r="A25" s="89"/>
      <c r="B25" s="114"/>
      <c r="C25" s="115" t="s">
        <v>103</v>
      </c>
      <c r="D25" s="126"/>
      <c r="E25" s="118">
        <v>50000</v>
      </c>
      <c r="F25" s="115" t="s">
        <v>13</v>
      </c>
      <c r="G25" s="127">
        <v>1.0500000000000001E-2</v>
      </c>
      <c r="H25" s="128">
        <f t="shared" si="3"/>
        <v>525</v>
      </c>
      <c r="I25" s="97"/>
    </row>
    <row r="26" spans="1:11">
      <c r="A26" s="89"/>
      <c r="B26" s="114"/>
      <c r="C26" s="107" t="s">
        <v>119</v>
      </c>
      <c r="D26" s="114"/>
      <c r="E26" s="90">
        <v>20000</v>
      </c>
      <c r="F26" s="107" t="s">
        <v>13</v>
      </c>
      <c r="G26" s="116">
        <v>1.1299999999999999E-2</v>
      </c>
      <c r="H26" s="117">
        <f t="shared" si="3"/>
        <v>225.99999999999997</v>
      </c>
      <c r="I26" s="97"/>
    </row>
    <row r="27" spans="1:11">
      <c r="A27" s="89"/>
      <c r="B27" s="114"/>
      <c r="C27" s="107" t="s">
        <v>130</v>
      </c>
      <c r="D27" s="114"/>
      <c r="E27" s="90">
        <v>20000</v>
      </c>
      <c r="F27" s="107" t="s">
        <v>13</v>
      </c>
      <c r="G27" s="116">
        <v>1.66E-2</v>
      </c>
      <c r="H27" s="117">
        <f t="shared" si="3"/>
        <v>332</v>
      </c>
      <c r="I27" s="97"/>
    </row>
    <row r="28" spans="1:11">
      <c r="A28" s="89"/>
      <c r="B28" s="114"/>
      <c r="C28" s="113" t="s">
        <v>104</v>
      </c>
      <c r="D28" s="126"/>
      <c r="E28" s="118">
        <v>10000</v>
      </c>
      <c r="F28" s="115" t="s">
        <v>13</v>
      </c>
      <c r="G28" s="127">
        <v>3.5700000000000003E-2</v>
      </c>
      <c r="H28" s="128">
        <f t="shared" si="0"/>
        <v>357</v>
      </c>
      <c r="I28" s="97"/>
      <c r="J28" s="10"/>
      <c r="K28" s="10"/>
    </row>
    <row r="29" spans="1:11">
      <c r="A29" s="89"/>
      <c r="B29" s="114"/>
      <c r="C29" s="113" t="s">
        <v>98</v>
      </c>
      <c r="D29" s="126"/>
      <c r="E29" s="118">
        <v>30000</v>
      </c>
      <c r="F29" s="115" t="s">
        <v>13</v>
      </c>
      <c r="G29" s="127">
        <v>2.4899999999999999E-2</v>
      </c>
      <c r="H29" s="128">
        <f>E29*G29</f>
        <v>747</v>
      </c>
      <c r="I29" s="97"/>
      <c r="J29" s="10"/>
      <c r="K29" s="10"/>
    </row>
    <row r="30" spans="1:11">
      <c r="A30" s="89"/>
      <c r="B30" s="114"/>
      <c r="C30" s="115" t="s">
        <v>125</v>
      </c>
      <c r="D30" s="126"/>
      <c r="E30" s="118">
        <v>20000</v>
      </c>
      <c r="F30" s="115" t="s">
        <v>13</v>
      </c>
      <c r="G30" s="127">
        <v>1.7100000000000001E-2</v>
      </c>
      <c r="H30" s="129">
        <f t="shared" ref="H30" si="4">E30*G30</f>
        <v>342</v>
      </c>
      <c r="I30" s="97"/>
      <c r="J30" s="10"/>
      <c r="K30" s="10"/>
    </row>
    <row r="31" spans="1:11">
      <c r="A31" s="89"/>
      <c r="B31" s="114"/>
      <c r="C31" s="113" t="s">
        <v>106</v>
      </c>
      <c r="D31" s="126"/>
      <c r="E31" s="118">
        <v>20000</v>
      </c>
      <c r="F31" s="115" t="s">
        <v>13</v>
      </c>
      <c r="G31" s="127">
        <v>2.0500000000000001E-2</v>
      </c>
      <c r="H31" s="128">
        <f t="shared" ref="H31:H32" si="5">E31*G31</f>
        <v>410</v>
      </c>
      <c r="I31" s="97"/>
      <c r="J31" s="10"/>
      <c r="K31" s="10"/>
    </row>
    <row r="32" spans="1:11">
      <c r="A32" s="89"/>
      <c r="B32" s="114"/>
      <c r="C32" s="18" t="s">
        <v>100</v>
      </c>
      <c r="D32" s="17"/>
      <c r="E32" s="180">
        <v>30000</v>
      </c>
      <c r="F32" s="18" t="s">
        <v>13</v>
      </c>
      <c r="G32" s="188">
        <v>2.1999999999999999E-2</v>
      </c>
      <c r="H32" s="65">
        <f t="shared" si="5"/>
        <v>660</v>
      </c>
      <c r="I32" s="97"/>
      <c r="J32" s="10"/>
      <c r="K32" s="10"/>
    </row>
    <row r="33" spans="1:11">
      <c r="A33" s="89"/>
      <c r="B33" s="114"/>
      <c r="C33" s="115" t="s">
        <v>94</v>
      </c>
      <c r="D33" s="126"/>
      <c r="E33" s="118">
        <v>10000</v>
      </c>
      <c r="F33" s="115" t="s">
        <v>13</v>
      </c>
      <c r="G33" s="127">
        <v>2.5899999999999999E-2</v>
      </c>
      <c r="H33" s="129">
        <f t="shared" ref="H33:H36" si="6">E33*G33</f>
        <v>259</v>
      </c>
      <c r="I33" s="97"/>
      <c r="J33" s="10"/>
      <c r="K33" s="10"/>
    </row>
    <row r="34" spans="1:11">
      <c r="A34" s="89"/>
      <c r="B34" s="114"/>
      <c r="C34" s="113" t="s">
        <v>111</v>
      </c>
      <c r="D34" s="114"/>
      <c r="E34" s="90">
        <v>20000</v>
      </c>
      <c r="F34" s="115" t="s">
        <v>13</v>
      </c>
      <c r="G34" s="116">
        <v>1.9400000000000001E-2</v>
      </c>
      <c r="H34" s="117">
        <f t="shared" si="6"/>
        <v>388</v>
      </c>
      <c r="I34" s="97"/>
      <c r="J34" s="10"/>
      <c r="K34" s="10"/>
    </row>
    <row r="35" spans="1:11">
      <c r="A35" s="89"/>
      <c r="B35" s="114"/>
      <c r="C35" s="107" t="s">
        <v>96</v>
      </c>
      <c r="D35" s="114"/>
      <c r="E35" s="90">
        <v>40000</v>
      </c>
      <c r="F35" s="107" t="s">
        <v>13</v>
      </c>
      <c r="G35" s="116">
        <v>1.9599999999999999E-2</v>
      </c>
      <c r="H35" s="117">
        <f t="shared" si="6"/>
        <v>784</v>
      </c>
      <c r="I35" s="97"/>
      <c r="J35" s="10"/>
      <c r="K35" s="10"/>
    </row>
    <row r="36" spans="1:11">
      <c r="A36" s="89"/>
      <c r="B36" s="114"/>
      <c r="C36" s="113" t="s">
        <v>115</v>
      </c>
      <c r="D36" s="126"/>
      <c r="E36" s="118">
        <v>130000</v>
      </c>
      <c r="F36" s="115" t="s">
        <v>13</v>
      </c>
      <c r="G36" s="127">
        <v>2.9499999999999998E-2</v>
      </c>
      <c r="H36" s="128">
        <f t="shared" si="6"/>
        <v>3835</v>
      </c>
      <c r="I36" s="97"/>
      <c r="J36" s="10"/>
      <c r="K36" s="10"/>
    </row>
    <row r="37" spans="1:11">
      <c r="A37" s="89"/>
      <c r="B37" s="114"/>
      <c r="C37" s="206" t="s">
        <v>114</v>
      </c>
      <c r="D37" s="208"/>
      <c r="E37" s="207">
        <v>35000</v>
      </c>
      <c r="F37" s="201" t="s">
        <v>13</v>
      </c>
      <c r="G37" s="209">
        <v>7.1499999999999994E-2</v>
      </c>
      <c r="H37" s="210">
        <f>E37*G37</f>
        <v>2502.5</v>
      </c>
      <c r="I37" s="97"/>
      <c r="J37" s="10"/>
      <c r="K37" s="10"/>
    </row>
    <row r="38" spans="1:11">
      <c r="A38" s="89"/>
      <c r="B38" s="114"/>
      <c r="C38" s="189" t="s">
        <v>126</v>
      </c>
      <c r="D38" s="197"/>
      <c r="E38" s="198">
        <v>40000</v>
      </c>
      <c r="F38" s="189" t="s">
        <v>13</v>
      </c>
      <c r="G38" s="199">
        <v>2.0500000000000001E-2</v>
      </c>
      <c r="H38" s="200">
        <f>E38*G38</f>
        <v>820</v>
      </c>
      <c r="I38" s="97"/>
      <c r="J38" s="10"/>
      <c r="K38" s="10"/>
    </row>
    <row r="39" spans="1:11">
      <c r="A39" s="105"/>
      <c r="B39" s="126"/>
      <c r="C39" s="113" t="s">
        <v>107</v>
      </c>
      <c r="D39" s="126"/>
      <c r="E39" s="118">
        <v>30000</v>
      </c>
      <c r="F39" s="115" t="s">
        <v>105</v>
      </c>
      <c r="G39" s="127">
        <v>2.3300000000000001E-2</v>
      </c>
      <c r="H39" s="128">
        <f>E39*G39</f>
        <v>699</v>
      </c>
      <c r="I39" s="97"/>
      <c r="J39" s="18"/>
      <c r="K39" s="18"/>
    </row>
    <row r="40" spans="1:11">
      <c r="A40" s="105"/>
      <c r="B40" s="191" t="s">
        <v>113</v>
      </c>
      <c r="C40" s="192"/>
      <c r="D40" s="193"/>
      <c r="E40" s="194">
        <f>SUM(E21:E39)</f>
        <v>600000</v>
      </c>
      <c r="F40" s="192"/>
      <c r="G40" s="195"/>
      <c r="H40" s="196">
        <f>SUM(H21:H39)</f>
        <v>15295.5</v>
      </c>
      <c r="I40" s="97"/>
      <c r="J40" s="18"/>
      <c r="K40" s="18"/>
    </row>
    <row r="41" spans="1:11">
      <c r="A41" s="89" t="s">
        <v>132</v>
      </c>
      <c r="B41" s="126"/>
      <c r="C41" s="10" t="s">
        <v>131</v>
      </c>
      <c r="E41" s="90">
        <v>10000</v>
      </c>
      <c r="F41" s="10" t="s">
        <v>13</v>
      </c>
      <c r="G41" s="178">
        <v>2.9499999999999998E-2</v>
      </c>
      <c r="H41" s="179">
        <f>E41*G41</f>
        <v>295</v>
      </c>
      <c r="I41" s="97"/>
      <c r="J41" s="18"/>
      <c r="K41" s="18"/>
    </row>
    <row r="42" spans="1:11">
      <c r="A42" s="105"/>
      <c r="B42" s="191" t="s">
        <v>113</v>
      </c>
      <c r="C42" s="192"/>
      <c r="D42" s="193"/>
      <c r="E42" s="194">
        <v>10000</v>
      </c>
      <c r="F42" s="192"/>
      <c r="G42" s="195"/>
      <c r="H42" s="196">
        <v>295</v>
      </c>
      <c r="I42" s="97"/>
      <c r="J42" s="18"/>
      <c r="K42" s="18"/>
    </row>
    <row r="43" spans="1:11">
      <c r="A43" s="89" t="s">
        <v>135</v>
      </c>
      <c r="B43" s="126"/>
      <c r="C43" s="10" t="s">
        <v>139</v>
      </c>
      <c r="E43" s="90">
        <v>5000</v>
      </c>
      <c r="F43" s="10" t="s">
        <v>13</v>
      </c>
      <c r="G43" s="178">
        <v>2.0199999999999999E-2</v>
      </c>
      <c r="H43" s="179">
        <f>E43*G43</f>
        <v>101</v>
      </c>
      <c r="I43" s="97"/>
      <c r="J43" s="18"/>
      <c r="K43" s="18"/>
    </row>
    <row r="44" spans="1:11">
      <c r="A44" s="89"/>
      <c r="B44" s="126"/>
      <c r="C44" s="10" t="s">
        <v>134</v>
      </c>
      <c r="E44" s="90">
        <v>6000</v>
      </c>
      <c r="F44" s="10" t="s">
        <v>13</v>
      </c>
      <c r="G44" s="178">
        <v>3.6299999999999999E-2</v>
      </c>
      <c r="H44" s="179">
        <f t="shared" ref="H44" si="7">E44*G44</f>
        <v>217.79999999999998</v>
      </c>
      <c r="I44" s="97"/>
      <c r="J44" s="18"/>
      <c r="K44" s="18"/>
    </row>
    <row r="45" spans="1:11">
      <c r="A45" s="105"/>
      <c r="B45" s="191" t="s">
        <v>113</v>
      </c>
      <c r="C45" s="192"/>
      <c r="D45" s="193"/>
      <c r="E45" s="194">
        <f>SUM(E43:E44)</f>
        <v>11000</v>
      </c>
      <c r="F45" s="192"/>
      <c r="G45" s="195"/>
      <c r="H45" s="196">
        <f>SUM(H43:H44)</f>
        <v>318.79999999999995</v>
      </c>
      <c r="I45" s="97"/>
      <c r="J45" s="18"/>
      <c r="K45" s="18"/>
    </row>
    <row r="46" spans="1:11">
      <c r="A46" s="89" t="s">
        <v>136</v>
      </c>
      <c r="B46" s="191"/>
      <c r="C46" s="10" t="s">
        <v>134</v>
      </c>
      <c r="E46" s="90">
        <v>9000</v>
      </c>
      <c r="F46" s="10" t="s">
        <v>13</v>
      </c>
      <c r="G46" s="178">
        <v>3.6299999999999999E-2</v>
      </c>
      <c r="H46" s="179">
        <f t="shared" ref="H46" si="8">E46*G46</f>
        <v>326.7</v>
      </c>
      <c r="I46" s="97"/>
      <c r="J46" s="18"/>
      <c r="K46" s="18"/>
    </row>
    <row r="47" spans="1:11">
      <c r="A47" s="105"/>
      <c r="B47" s="191"/>
      <c r="C47" s="10" t="s">
        <v>131</v>
      </c>
      <c r="E47" s="90">
        <v>10000</v>
      </c>
      <c r="F47" s="10" t="s">
        <v>13</v>
      </c>
      <c r="G47" s="178">
        <v>2.9499999999999998E-2</v>
      </c>
      <c r="H47" s="179">
        <f>E47*G47</f>
        <v>295</v>
      </c>
      <c r="I47" s="97"/>
      <c r="J47" s="18"/>
      <c r="K47" s="18"/>
    </row>
    <row r="48" spans="1:11">
      <c r="A48" s="105"/>
      <c r="B48" s="191" t="s">
        <v>113</v>
      </c>
      <c r="C48" s="192"/>
      <c r="D48" s="193"/>
      <c r="E48" s="194">
        <f>SUM(E46:E47)</f>
        <v>19000</v>
      </c>
      <c r="F48" s="192"/>
      <c r="G48" s="195"/>
      <c r="H48" s="196">
        <f>SUM(H46:H47)</f>
        <v>621.70000000000005</v>
      </c>
      <c r="I48" s="97"/>
      <c r="J48" s="18"/>
      <c r="K48" s="18"/>
    </row>
    <row r="49" spans="1:11">
      <c r="A49" s="89" t="s">
        <v>137</v>
      </c>
      <c r="B49" s="191"/>
      <c r="C49" s="10" t="s">
        <v>134</v>
      </c>
      <c r="E49" s="90">
        <v>6000</v>
      </c>
      <c r="F49" s="10" t="s">
        <v>13</v>
      </c>
      <c r="G49" s="178">
        <v>3.6299999999999999E-2</v>
      </c>
      <c r="H49" s="179">
        <f t="shared" ref="H49" si="9">E49*G49</f>
        <v>217.79999999999998</v>
      </c>
      <c r="I49" s="97"/>
      <c r="J49" s="18"/>
      <c r="K49" s="18"/>
    </row>
    <row r="50" spans="1:11">
      <c r="A50" s="105"/>
      <c r="B50" s="191"/>
      <c r="C50" s="10" t="s">
        <v>131</v>
      </c>
      <c r="E50" s="90">
        <v>10000</v>
      </c>
      <c r="F50" s="10" t="s">
        <v>13</v>
      </c>
      <c r="G50" s="178">
        <v>2.9499999999999998E-2</v>
      </c>
      <c r="H50" s="179">
        <f>E50*G50</f>
        <v>295</v>
      </c>
      <c r="I50" s="97"/>
      <c r="J50" s="18"/>
      <c r="K50" s="18"/>
    </row>
    <row r="51" spans="1:11">
      <c r="A51" s="105"/>
      <c r="B51" s="191" t="s">
        <v>113</v>
      </c>
      <c r="C51" s="192"/>
      <c r="D51" s="193"/>
      <c r="E51" s="194">
        <f>SUM(E49:E50)</f>
        <v>16000</v>
      </c>
      <c r="F51" s="192"/>
      <c r="G51" s="195"/>
      <c r="H51" s="196">
        <f>SUM(H49:H50)</f>
        <v>512.79999999999995</v>
      </c>
      <c r="I51" s="97"/>
      <c r="J51" s="18"/>
      <c r="K51" s="18"/>
    </row>
    <row r="52" spans="1:11">
      <c r="A52" s="89" t="s">
        <v>133</v>
      </c>
      <c r="B52" s="191"/>
      <c r="C52" s="10" t="s">
        <v>134</v>
      </c>
      <c r="E52" s="90">
        <v>3000</v>
      </c>
      <c r="F52" s="10" t="s">
        <v>13</v>
      </c>
      <c r="G52" s="178">
        <v>3.6299999999999999E-2</v>
      </c>
      <c r="H52" s="179">
        <f t="shared" ref="H52" si="10">E52*G52</f>
        <v>108.89999999999999</v>
      </c>
      <c r="I52" s="97"/>
      <c r="J52" s="18"/>
      <c r="K52" s="18"/>
    </row>
    <row r="53" spans="1:11">
      <c r="A53" s="105"/>
      <c r="B53" s="191"/>
      <c r="C53" s="10" t="s">
        <v>131</v>
      </c>
      <c r="E53" s="90">
        <v>10000</v>
      </c>
      <c r="F53" s="10" t="s">
        <v>13</v>
      </c>
      <c r="G53" s="178">
        <v>2.9499999999999998E-2</v>
      </c>
      <c r="H53" s="179">
        <f>E53*G53</f>
        <v>295</v>
      </c>
      <c r="I53" s="97"/>
      <c r="J53" s="18"/>
      <c r="K53" s="18"/>
    </row>
    <row r="54" spans="1:11" ht="16.5" thickBot="1">
      <c r="A54" s="105"/>
      <c r="B54" s="191" t="s">
        <v>113</v>
      </c>
      <c r="C54" s="192"/>
      <c r="D54" s="193"/>
      <c r="E54" s="194">
        <f>SUM(E52:E53)</f>
        <v>13000</v>
      </c>
      <c r="F54" s="192"/>
      <c r="G54" s="195"/>
      <c r="H54" s="196">
        <f>SUM(H52:H53)</f>
        <v>403.9</v>
      </c>
      <c r="I54" s="97"/>
      <c r="J54" s="18"/>
      <c r="K54" s="18"/>
    </row>
    <row r="55" spans="1:11" ht="16.5" thickTop="1">
      <c r="A55" s="130" t="s">
        <v>32</v>
      </c>
      <c r="B55" s="130"/>
      <c r="C55" s="131" t="s">
        <v>33</v>
      </c>
      <c r="D55" s="130"/>
      <c r="E55" s="132">
        <f>E40+E42+E45+E48+E51+E54</f>
        <v>669000</v>
      </c>
      <c r="F55" s="133" t="s">
        <v>31</v>
      </c>
      <c r="G55" s="133"/>
      <c r="H55" s="134">
        <f>H40+H42+H45+H48+H51+H54</f>
        <v>17447.7</v>
      </c>
      <c r="I55" s="97"/>
    </row>
    <row r="56" spans="1:11">
      <c r="A56" s="7"/>
      <c r="I56" s="97"/>
      <c r="J56" s="98"/>
    </row>
    <row r="57" spans="1:11" ht="15">
      <c r="A57" s="7" t="s">
        <v>6</v>
      </c>
      <c r="B57" s="7"/>
      <c r="C57" s="7"/>
      <c r="D57" s="7"/>
      <c r="E57" s="63"/>
      <c r="F57" s="7"/>
      <c r="G57" s="7"/>
      <c r="H57" s="70"/>
      <c r="I57" s="99"/>
    </row>
    <row r="58" spans="1:11" ht="15">
      <c r="A58" s="7" t="s">
        <v>59</v>
      </c>
      <c r="B58" s="7"/>
      <c r="C58" s="7"/>
      <c r="D58" s="7"/>
      <c r="E58" s="63"/>
      <c r="F58" s="7" t="s">
        <v>7</v>
      </c>
      <c r="G58" s="7"/>
      <c r="H58" s="70"/>
      <c r="I58" s="100"/>
    </row>
    <row r="59" spans="1:11">
      <c r="A59" s="7"/>
      <c r="B59" s="7"/>
      <c r="C59" s="7"/>
      <c r="D59" s="7"/>
      <c r="E59" s="22" t="s">
        <v>34</v>
      </c>
      <c r="F59" s="9"/>
      <c r="G59" s="27"/>
      <c r="H59" s="71" t="s">
        <v>8</v>
      </c>
      <c r="I59" s="99"/>
    </row>
    <row r="60" spans="1:11" ht="15">
      <c r="A60" s="7" t="s">
        <v>35</v>
      </c>
      <c r="B60" s="7"/>
      <c r="C60" s="7"/>
      <c r="D60" s="7"/>
      <c r="E60" s="63"/>
      <c r="F60" s="7"/>
      <c r="G60" s="7"/>
      <c r="H60" s="70" t="s">
        <v>8</v>
      </c>
      <c r="I60" s="99"/>
    </row>
    <row r="61" spans="1:11" thickBot="1">
      <c r="A61" s="7"/>
      <c r="B61" s="7"/>
      <c r="C61" s="7"/>
      <c r="D61" s="7"/>
      <c r="E61" s="63"/>
      <c r="F61" s="16"/>
      <c r="G61" s="16"/>
      <c r="H61" s="72"/>
      <c r="I61" s="99"/>
    </row>
    <row r="62" spans="1:11" thickTop="1">
      <c r="A62" s="7"/>
      <c r="B62" s="7"/>
      <c r="C62" s="7"/>
      <c r="D62" s="7"/>
      <c r="E62" s="63"/>
      <c r="F62" s="7"/>
      <c r="G62" s="7"/>
      <c r="H62" s="70"/>
      <c r="I62" s="99"/>
    </row>
    <row r="63" spans="1:11" ht="15">
      <c r="A63" s="7"/>
      <c r="B63" s="7"/>
      <c r="C63" s="7"/>
      <c r="D63" s="7"/>
      <c r="E63" s="63"/>
      <c r="F63" s="7" t="s">
        <v>9</v>
      </c>
      <c r="G63" s="7"/>
      <c r="H63" s="70"/>
      <c r="I63" s="99"/>
    </row>
    <row r="64" spans="1:11" s="3" customFormat="1">
      <c r="A64" s="7" t="s">
        <v>10</v>
      </c>
      <c r="B64" s="7"/>
      <c r="C64" s="7"/>
      <c r="D64" s="7"/>
      <c r="E64" s="63"/>
      <c r="F64" s="7"/>
      <c r="G64" s="7"/>
      <c r="H64" s="70"/>
      <c r="I64" s="101"/>
      <c r="J64" s="102"/>
    </row>
    <row r="65" spans="1:9" ht="15">
      <c r="A65" s="7" t="s">
        <v>36</v>
      </c>
      <c r="B65" s="7"/>
      <c r="C65" s="7"/>
      <c r="D65" s="7"/>
      <c r="E65" s="63"/>
      <c r="F65" s="7"/>
      <c r="G65" s="7"/>
      <c r="H65" s="70"/>
      <c r="I65" s="99"/>
    </row>
    <row r="66" spans="1:9" ht="15">
      <c r="A66" s="7" t="s">
        <v>38</v>
      </c>
      <c r="B66" s="7"/>
      <c r="C66" s="7"/>
      <c r="D66" s="7"/>
      <c r="E66" s="63" t="s">
        <v>52</v>
      </c>
      <c r="F66" s="7"/>
      <c r="G66" s="15"/>
      <c r="H66" s="70"/>
      <c r="I66" s="99"/>
    </row>
    <row r="67" spans="1:9" ht="15">
      <c r="A67" s="7" t="s">
        <v>12</v>
      </c>
      <c r="B67" s="7"/>
      <c r="C67" s="7"/>
      <c r="D67" s="7"/>
      <c r="E67" s="63"/>
      <c r="F67" s="7"/>
      <c r="G67" s="7" t="s">
        <v>11</v>
      </c>
      <c r="H67" s="70"/>
      <c r="I67" s="99"/>
    </row>
    <row r="68" spans="1:9">
      <c r="B68" s="7"/>
      <c r="C68" s="7"/>
      <c r="D68" s="7"/>
      <c r="E68" s="63"/>
      <c r="F68" s="7"/>
      <c r="G68" s="7"/>
      <c r="H68" s="70"/>
      <c r="I68" s="97"/>
    </row>
    <row r="69" spans="1:9" ht="14.25">
      <c r="A69" s="4"/>
      <c r="B69" s="4"/>
      <c r="C69" s="4"/>
      <c r="D69" s="4"/>
      <c r="E69" s="4"/>
      <c r="F69" s="4"/>
      <c r="G69" s="4"/>
      <c r="H69" s="4"/>
      <c r="I69" s="97"/>
    </row>
    <row r="70" spans="1:9" ht="14.25">
      <c r="A70" s="4"/>
      <c r="B70" s="4"/>
      <c r="C70" s="4"/>
      <c r="D70" s="4"/>
      <c r="E70" s="4"/>
      <c r="F70" s="4"/>
      <c r="G70" s="4"/>
      <c r="H70" s="4"/>
      <c r="I70" s="97"/>
    </row>
    <row r="71" spans="1:9">
      <c r="I71" s="97"/>
    </row>
    <row r="72" spans="1:9">
      <c r="I72" s="97"/>
    </row>
    <row r="73" spans="1:9">
      <c r="I73" s="97"/>
    </row>
    <row r="74" spans="1:9">
      <c r="I74" s="97"/>
    </row>
  </sheetData>
  <mergeCells count="3">
    <mergeCell ref="A4:H4"/>
    <mergeCell ref="C19:D19"/>
    <mergeCell ref="A1:H1"/>
  </mergeCells>
  <phoneticPr fontId="1" type="noConversion"/>
  <printOptions horizontalCentered="1"/>
  <pageMargins left="0.31496062992125984" right="0.31496062992125984" top="0.47244094488188981" bottom="0.47244094488188981" header="0.47244094488188981" footer="0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"/>
  <sheetViews>
    <sheetView showGridLines="0" showZeros="0" topLeftCell="A32" workbookViewId="0">
      <selection activeCell="H49" sqref="H49"/>
    </sheetView>
  </sheetViews>
  <sheetFormatPr defaultColWidth="9" defaultRowHeight="15.75"/>
  <cols>
    <col min="1" max="1" width="9" style="114" customWidth="1"/>
    <col min="2" max="2" width="16.25" style="114" customWidth="1"/>
    <col min="3" max="3" width="10" style="114" customWidth="1"/>
    <col min="4" max="4" width="9.75" style="103" customWidth="1"/>
    <col min="5" max="5" width="9.75" style="114" customWidth="1"/>
    <col min="6" max="6" width="6.875" style="114" customWidth="1"/>
    <col min="7" max="7" width="13.5" style="136" customWidth="1"/>
    <col min="8" max="8" width="14" style="114" customWidth="1"/>
    <col min="9" max="9" width="9.875" style="87" customWidth="1"/>
    <col min="10" max="16384" width="9" style="87"/>
  </cols>
  <sheetData>
    <row r="1" spans="1:9" ht="22.5">
      <c r="A1" s="224" t="s">
        <v>0</v>
      </c>
      <c r="B1" s="224"/>
      <c r="C1" s="224"/>
      <c r="D1" s="224"/>
      <c r="E1" s="224"/>
      <c r="F1" s="224"/>
      <c r="G1" s="224"/>
      <c r="H1" s="224"/>
    </row>
    <row r="2" spans="1:9">
      <c r="A2" s="89" t="s">
        <v>15</v>
      </c>
      <c r="B2" s="89"/>
      <c r="C2" s="89"/>
      <c r="E2" s="89"/>
      <c r="F2" s="89"/>
      <c r="G2" s="138"/>
      <c r="H2" s="89"/>
      <c r="I2" s="139"/>
    </row>
    <row r="3" spans="1:9">
      <c r="A3" s="89" t="s">
        <v>16</v>
      </c>
      <c r="B3" s="89"/>
      <c r="C3" s="89"/>
      <c r="E3" s="89"/>
      <c r="F3" s="89"/>
      <c r="G3" s="138"/>
      <c r="H3" s="89"/>
      <c r="I3" s="139"/>
    </row>
    <row r="4" spans="1:9" ht="25.5" customHeight="1">
      <c r="A4" s="226" t="s">
        <v>39</v>
      </c>
      <c r="B4" s="227"/>
      <c r="C4" s="227"/>
      <c r="D4" s="227"/>
      <c r="E4" s="227"/>
      <c r="F4" s="227"/>
      <c r="G4" s="227"/>
      <c r="H4" s="228"/>
    </row>
    <row r="5" spans="1:9" ht="15" customHeight="1">
      <c r="A5" s="126"/>
      <c r="B5" s="126"/>
      <c r="C5" s="126"/>
      <c r="D5" s="104"/>
      <c r="E5" s="126"/>
      <c r="F5" s="126"/>
      <c r="G5" s="140"/>
      <c r="H5" s="126"/>
      <c r="I5" s="141"/>
    </row>
    <row r="6" spans="1:9">
      <c r="A6" s="89" t="s">
        <v>18</v>
      </c>
      <c r="B6" s="89"/>
      <c r="C6" s="89"/>
      <c r="E6" s="89"/>
      <c r="F6" s="89"/>
      <c r="G6" s="138"/>
      <c r="H6" s="142" t="str">
        <f>美金Invoice!H6</f>
        <v>FSCHZ-17086E</v>
      </c>
      <c r="I6" s="141"/>
    </row>
    <row r="7" spans="1:9">
      <c r="A7" s="114" t="s">
        <v>19</v>
      </c>
      <c r="H7" s="143">
        <f>美金Invoice!H7</f>
        <v>43056</v>
      </c>
      <c r="I7" s="141"/>
    </row>
    <row r="8" spans="1:9">
      <c r="B8" s="114" t="s">
        <v>20</v>
      </c>
      <c r="C8" s="144" t="s">
        <v>1</v>
      </c>
      <c r="D8" s="145"/>
      <c r="E8" s="144"/>
      <c r="F8" s="144"/>
      <c r="G8" s="146"/>
      <c r="H8" s="144"/>
      <c r="I8" s="141"/>
    </row>
    <row r="9" spans="1:9">
      <c r="C9" s="144" t="s">
        <v>2</v>
      </c>
      <c r="D9" s="145"/>
      <c r="E9" s="144"/>
      <c r="F9" s="144"/>
      <c r="G9" s="146"/>
      <c r="H9" s="144"/>
      <c r="I9" s="141"/>
    </row>
    <row r="10" spans="1:9">
      <c r="C10" s="144" t="s">
        <v>55</v>
      </c>
      <c r="D10" s="147"/>
      <c r="E10" s="148"/>
      <c r="F10" s="148"/>
      <c r="G10" s="149"/>
      <c r="H10" s="148"/>
      <c r="I10" s="141"/>
    </row>
    <row r="11" spans="1:9">
      <c r="C11" s="148"/>
      <c r="D11" s="147"/>
      <c r="E11" s="148"/>
      <c r="F11" s="148"/>
      <c r="G11" s="149"/>
      <c r="H11" s="148"/>
      <c r="I11" s="141"/>
    </row>
    <row r="12" spans="1:9">
      <c r="B12" s="114" t="s">
        <v>23</v>
      </c>
      <c r="C12" s="144" t="str">
        <f>C8</f>
        <v>惠州住润汽车部品有限公司</v>
      </c>
      <c r="D12" s="145"/>
      <c r="E12" s="144"/>
      <c r="F12" s="144"/>
      <c r="G12" s="146"/>
      <c r="H12" s="148"/>
      <c r="I12" s="141"/>
    </row>
    <row r="13" spans="1:9">
      <c r="C13" s="144" t="str">
        <f>C9</f>
        <v>广东省惠州市小金口镇九龙高科技工业园</v>
      </c>
      <c r="D13" s="145"/>
      <c r="E13" s="144"/>
      <c r="F13" s="144"/>
      <c r="G13" s="146"/>
      <c r="H13" s="148"/>
      <c r="I13" s="141"/>
    </row>
    <row r="14" spans="1:9">
      <c r="C14" s="144" t="str">
        <f>C10</f>
        <v>TEL: 86(752)2783855 FAX: 86(752)2783900  Attn:刘福友(小姐)</v>
      </c>
      <c r="D14" s="147"/>
      <c r="E14" s="148"/>
      <c r="F14" s="148"/>
      <c r="G14" s="149"/>
      <c r="H14" s="148"/>
      <c r="I14" s="141"/>
    </row>
    <row r="15" spans="1:9">
      <c r="I15" s="141"/>
    </row>
    <row r="16" spans="1:9" ht="0.95" customHeight="1" thickBot="1">
      <c r="I16" s="141"/>
    </row>
    <row r="17" spans="1:11">
      <c r="A17" s="119" t="s">
        <v>40</v>
      </c>
      <c r="B17" s="119"/>
      <c r="C17" s="119"/>
      <c r="D17" s="150"/>
      <c r="E17" s="119"/>
      <c r="F17" s="119"/>
      <c r="G17" s="151"/>
      <c r="H17" s="119"/>
      <c r="I17" s="141"/>
    </row>
    <row r="18" spans="1:11" ht="16.5" thickBot="1">
      <c r="A18" s="122" t="s">
        <v>41</v>
      </c>
      <c r="B18" s="225" t="s">
        <v>27</v>
      </c>
      <c r="C18" s="225"/>
      <c r="D18" s="152" t="s">
        <v>42</v>
      </c>
      <c r="E18" s="153" t="s">
        <v>43</v>
      </c>
      <c r="F18" s="122"/>
      <c r="G18" s="154" t="s">
        <v>44</v>
      </c>
      <c r="H18" s="122" t="s">
        <v>45</v>
      </c>
      <c r="I18" s="141"/>
    </row>
    <row r="19" spans="1:11">
      <c r="A19" s="14" t="str">
        <f>美金Invoice!A19</f>
        <v>Case No.1-78</v>
      </c>
      <c r="C19" s="221" t="s">
        <v>62</v>
      </c>
      <c r="D19" s="222"/>
      <c r="I19" s="86"/>
    </row>
    <row r="20" spans="1:11">
      <c r="A20" s="89" t="s">
        <v>60</v>
      </c>
      <c r="C20" s="14" t="s">
        <v>3</v>
      </c>
      <c r="E20" s="14">
        <v>0</v>
      </c>
      <c r="F20" s="107">
        <v>0</v>
      </c>
      <c r="G20" s="155"/>
      <c r="H20" s="155"/>
      <c r="I20" s="86"/>
    </row>
    <row r="21" spans="1:11">
      <c r="A21" s="89" t="str">
        <f>美金Invoice!A21</f>
        <v>PO#:FFG-1711-E004</v>
      </c>
      <c r="B21" s="107"/>
      <c r="C21" s="107" t="s">
        <v>129</v>
      </c>
      <c r="D21" s="103">
        <f t="shared" ref="D21" si="0">E21/10000</f>
        <v>1</v>
      </c>
      <c r="E21" s="90">
        <v>10000</v>
      </c>
      <c r="F21" s="89" t="s">
        <v>128</v>
      </c>
      <c r="G21" s="91">
        <f>0.2095*E21/1000</f>
        <v>2.0950000000000002</v>
      </c>
      <c r="H21" s="155"/>
      <c r="I21" s="86"/>
      <c r="J21" s="107"/>
      <c r="K21" s="107"/>
    </row>
    <row r="22" spans="1:11">
      <c r="A22" s="89"/>
      <c r="B22" s="107"/>
      <c r="C22" s="107" t="s">
        <v>120</v>
      </c>
      <c r="D22" s="103">
        <f>E22/5000</f>
        <v>3</v>
      </c>
      <c r="E22" s="90">
        <v>15000</v>
      </c>
      <c r="F22" s="89" t="s">
        <v>13</v>
      </c>
      <c r="G22" s="91">
        <f>0.54/1000*E22</f>
        <v>8.1</v>
      </c>
      <c r="H22" s="155"/>
      <c r="I22" s="86"/>
      <c r="J22" s="107"/>
      <c r="K22" s="107"/>
    </row>
    <row r="23" spans="1:11">
      <c r="A23" s="89"/>
      <c r="B23" s="107"/>
      <c r="C23" s="189" t="s">
        <v>117</v>
      </c>
      <c r="D23" s="214">
        <f>E23/10000</f>
        <v>1</v>
      </c>
      <c r="E23" s="198">
        <v>10000</v>
      </c>
      <c r="F23" s="215" t="s">
        <v>118</v>
      </c>
      <c r="G23" s="216">
        <f>0.4214/1000*E23</f>
        <v>4.2140000000000004</v>
      </c>
      <c r="H23" s="155"/>
      <c r="I23" s="86"/>
      <c r="J23" s="107"/>
      <c r="K23" s="107"/>
    </row>
    <row r="24" spans="1:11">
      <c r="A24" s="89"/>
      <c r="B24" s="107"/>
      <c r="C24" s="107" t="s">
        <v>93</v>
      </c>
      <c r="D24" s="103">
        <f t="shared" ref="D24:D25" si="1">E24/10000</f>
        <v>6</v>
      </c>
      <c r="E24" s="90">
        <v>60000</v>
      </c>
      <c r="F24" s="89" t="s">
        <v>92</v>
      </c>
      <c r="G24" s="91">
        <f>0.1988/1000*E24</f>
        <v>11.928000000000001</v>
      </c>
      <c r="H24" s="155"/>
      <c r="I24" s="86"/>
      <c r="J24" s="107"/>
      <c r="K24" s="107"/>
    </row>
    <row r="25" spans="1:11">
      <c r="A25" s="89"/>
      <c r="B25" s="115"/>
      <c r="C25" s="115" t="s">
        <v>103</v>
      </c>
      <c r="D25" s="104">
        <f t="shared" si="1"/>
        <v>5</v>
      </c>
      <c r="E25" s="118">
        <v>50000</v>
      </c>
      <c r="F25" s="105" t="s">
        <v>13</v>
      </c>
      <c r="G25" s="106">
        <f>0.1488*E25/1000</f>
        <v>7.4399999999999995</v>
      </c>
      <c r="H25" s="155"/>
      <c r="I25" s="86"/>
      <c r="J25" s="107"/>
      <c r="K25" s="107"/>
    </row>
    <row r="26" spans="1:11">
      <c r="A26" s="89"/>
      <c r="B26" s="115"/>
      <c r="C26" s="107" t="s">
        <v>119</v>
      </c>
      <c r="D26" s="103">
        <f>E26/20000</f>
        <v>1</v>
      </c>
      <c r="E26" s="90">
        <v>20000</v>
      </c>
      <c r="F26" s="89" t="s">
        <v>13</v>
      </c>
      <c r="G26" s="91">
        <f>0.1515*E26/1000</f>
        <v>3.03</v>
      </c>
      <c r="H26" s="155"/>
      <c r="I26" s="86"/>
      <c r="J26" s="107"/>
      <c r="K26" s="107"/>
    </row>
    <row r="27" spans="1:11">
      <c r="A27" s="89"/>
      <c r="B27" s="115"/>
      <c r="C27" s="107" t="s">
        <v>130</v>
      </c>
      <c r="D27" s="103">
        <f>E27/20000</f>
        <v>1</v>
      </c>
      <c r="E27" s="90">
        <v>20000</v>
      </c>
      <c r="F27" s="89" t="s">
        <v>13</v>
      </c>
      <c r="G27" s="91">
        <f>0.1088*E27/1000</f>
        <v>2.1760000000000002</v>
      </c>
      <c r="H27" s="155"/>
      <c r="I27" s="86"/>
      <c r="J27" s="107"/>
      <c r="K27" s="107"/>
    </row>
    <row r="28" spans="1:11">
      <c r="A28" s="89"/>
      <c r="B28" s="113"/>
      <c r="C28" s="113" t="s">
        <v>104</v>
      </c>
      <c r="D28" s="103">
        <f>E28/10000</f>
        <v>1</v>
      </c>
      <c r="E28" s="118">
        <v>10000</v>
      </c>
      <c r="F28" s="89" t="s">
        <v>13</v>
      </c>
      <c r="G28" s="91">
        <f>0.46/1000*E28</f>
        <v>4.6000000000000005</v>
      </c>
      <c r="H28" s="91"/>
      <c r="I28" s="107"/>
      <c r="J28" s="107"/>
      <c r="K28" s="107"/>
    </row>
    <row r="29" spans="1:11">
      <c r="A29" s="89"/>
      <c r="B29" s="113"/>
      <c r="C29" s="113" t="s">
        <v>98</v>
      </c>
      <c r="D29" s="103">
        <f>E29/5000</f>
        <v>6</v>
      </c>
      <c r="E29" s="118">
        <v>30000</v>
      </c>
      <c r="F29" s="89" t="s">
        <v>13</v>
      </c>
      <c r="G29" s="91">
        <f>0.4*E29/1000</f>
        <v>12</v>
      </c>
      <c r="H29" s="91"/>
      <c r="I29" s="107"/>
      <c r="J29" s="107"/>
      <c r="K29" s="107"/>
    </row>
    <row r="30" spans="1:11">
      <c r="A30" s="89"/>
      <c r="B30" s="113"/>
      <c r="C30" s="115" t="s">
        <v>125</v>
      </c>
      <c r="D30" s="104">
        <f>E30/5000</f>
        <v>4</v>
      </c>
      <c r="E30" s="118">
        <v>20000</v>
      </c>
      <c r="F30" s="111" t="s">
        <v>4</v>
      </c>
      <c r="G30" s="106">
        <f>0.3221*E30/1000</f>
        <v>6.4420000000000002</v>
      </c>
      <c r="H30" s="91"/>
      <c r="I30" s="107"/>
      <c r="J30" s="107"/>
      <c r="K30" s="107"/>
    </row>
    <row r="31" spans="1:11">
      <c r="A31" s="89"/>
      <c r="B31" s="115"/>
      <c r="C31" s="113" t="s">
        <v>106</v>
      </c>
      <c r="D31" s="103">
        <f>E31/10000</f>
        <v>2</v>
      </c>
      <c r="E31" s="118">
        <v>20000</v>
      </c>
      <c r="F31" s="89" t="s">
        <v>13</v>
      </c>
      <c r="G31" s="91">
        <f>0.2124*E31/1000</f>
        <v>4.2480000000000002</v>
      </c>
      <c r="H31" s="91"/>
      <c r="I31" s="107"/>
      <c r="J31" s="107"/>
      <c r="K31" s="107"/>
    </row>
    <row r="32" spans="1:11">
      <c r="A32" s="89"/>
      <c r="B32" s="115"/>
      <c r="C32" s="18" t="s">
        <v>100</v>
      </c>
      <c r="D32" s="104">
        <f>E32/10000</f>
        <v>3</v>
      </c>
      <c r="E32" s="180">
        <v>30000</v>
      </c>
      <c r="F32" s="111" t="s">
        <v>4</v>
      </c>
      <c r="G32" s="106">
        <f>0.3197*E32/1000</f>
        <v>9.5909999999999993</v>
      </c>
      <c r="H32" s="91"/>
      <c r="I32" s="107"/>
      <c r="J32" s="107"/>
      <c r="K32" s="107"/>
    </row>
    <row r="33" spans="1:11">
      <c r="A33" s="107"/>
      <c r="B33" s="115"/>
      <c r="C33" s="115" t="s">
        <v>94</v>
      </c>
      <c r="D33" s="104">
        <f t="shared" ref="D33" si="2">E33/10000</f>
        <v>1</v>
      </c>
      <c r="E33" s="118">
        <v>10000</v>
      </c>
      <c r="F33" s="111" t="s">
        <v>4</v>
      </c>
      <c r="G33" s="106">
        <f>0.3716*E33/1000</f>
        <v>3.7160000000000002</v>
      </c>
      <c r="H33" s="91"/>
      <c r="I33" s="107"/>
      <c r="J33" s="115"/>
      <c r="K33" s="115"/>
    </row>
    <row r="34" spans="1:11">
      <c r="A34" s="107"/>
      <c r="B34" s="115"/>
      <c r="C34" s="113" t="s">
        <v>111</v>
      </c>
      <c r="D34" s="103">
        <f>E34/20000</f>
        <v>1</v>
      </c>
      <c r="E34" s="90">
        <v>20000</v>
      </c>
      <c r="F34" s="89" t="s">
        <v>13</v>
      </c>
      <c r="G34" s="91">
        <f>0.17/1000*E34</f>
        <v>3.4000000000000004</v>
      </c>
      <c r="H34" s="91"/>
      <c r="I34" s="107"/>
      <c r="J34" s="115"/>
      <c r="K34" s="115"/>
    </row>
    <row r="35" spans="1:11">
      <c r="A35" s="107"/>
      <c r="B35" s="107"/>
      <c r="C35" s="107" t="s">
        <v>96</v>
      </c>
      <c r="D35" s="103">
        <f>E35/10000</f>
        <v>4</v>
      </c>
      <c r="E35" s="90">
        <v>40000</v>
      </c>
      <c r="F35" s="89" t="s">
        <v>13</v>
      </c>
      <c r="G35" s="91">
        <f>0.2251/1000*E35</f>
        <v>9.0039999999999996</v>
      </c>
      <c r="H35" s="91"/>
      <c r="I35" s="107"/>
      <c r="J35" s="107"/>
      <c r="K35" s="107"/>
    </row>
    <row r="36" spans="1:11">
      <c r="A36" s="107"/>
      <c r="B36" s="115"/>
      <c r="C36" s="113" t="s">
        <v>115</v>
      </c>
      <c r="D36" s="104">
        <f>E36/10000</f>
        <v>13</v>
      </c>
      <c r="E36" s="118">
        <v>130000</v>
      </c>
      <c r="F36" s="111" t="s">
        <v>4</v>
      </c>
      <c r="G36" s="106">
        <f>0.42*E36/1000</f>
        <v>54.6</v>
      </c>
      <c r="H36" s="91"/>
      <c r="I36" s="107"/>
      <c r="J36" s="107"/>
      <c r="K36" s="107"/>
    </row>
    <row r="37" spans="1:11">
      <c r="A37" s="107"/>
      <c r="B37" s="113"/>
      <c r="C37" s="206" t="s">
        <v>114</v>
      </c>
      <c r="D37" s="202">
        <f>E37/5000</f>
        <v>7</v>
      </c>
      <c r="E37" s="207">
        <v>35000</v>
      </c>
      <c r="F37" s="213" t="s">
        <v>13</v>
      </c>
      <c r="G37" s="203">
        <f>1.74/1000*E37</f>
        <v>60.9</v>
      </c>
      <c r="H37" s="91"/>
      <c r="I37" s="107"/>
      <c r="J37" s="107"/>
      <c r="K37" s="107"/>
    </row>
    <row r="38" spans="1:11">
      <c r="A38" s="107"/>
      <c r="B38" s="113"/>
      <c r="C38" s="201" t="s">
        <v>127</v>
      </c>
      <c r="D38" s="202">
        <f>E38/20000</f>
        <v>2</v>
      </c>
      <c r="E38" s="198">
        <v>40000</v>
      </c>
      <c r="F38" s="217" t="s">
        <v>128</v>
      </c>
      <c r="G38" s="203">
        <f>0.16/1000*E38</f>
        <v>6.4</v>
      </c>
      <c r="H38" s="91"/>
      <c r="I38" s="107"/>
      <c r="J38" s="107"/>
      <c r="K38" s="107"/>
    </row>
    <row r="39" spans="1:11">
      <c r="A39" s="107"/>
      <c r="B39" s="189"/>
      <c r="C39" s="190" t="s">
        <v>108</v>
      </c>
      <c r="D39" s="103">
        <f>E39/10000</f>
        <v>3</v>
      </c>
      <c r="E39" s="118">
        <v>30000</v>
      </c>
      <c r="F39" s="89" t="s">
        <v>4</v>
      </c>
      <c r="G39" s="106">
        <f>0.24/1000*E39</f>
        <v>7.1999999999999993</v>
      </c>
      <c r="H39" s="155"/>
      <c r="I39" s="115"/>
      <c r="J39" s="113"/>
      <c r="K39" s="113"/>
    </row>
    <row r="40" spans="1:11">
      <c r="A40" s="89" t="str">
        <f>美金Invoice!A41</f>
        <v>PO#:FFG-1711-E002</v>
      </c>
      <c r="B40" s="113"/>
      <c r="C40" s="10" t="s">
        <v>131</v>
      </c>
      <c r="D40" s="103">
        <f>E40/10000</f>
        <v>1</v>
      </c>
      <c r="E40" s="90">
        <v>10000</v>
      </c>
      <c r="F40" s="89" t="s">
        <v>13</v>
      </c>
      <c r="G40" s="91">
        <f>0.4023*E40/1000</f>
        <v>4.0229999999999997</v>
      </c>
      <c r="H40" s="155"/>
      <c r="I40" s="115"/>
      <c r="J40" s="113"/>
      <c r="K40" s="113"/>
    </row>
    <row r="41" spans="1:11">
      <c r="A41" s="89" t="s">
        <v>135</v>
      </c>
      <c r="B41" s="189"/>
      <c r="C41" s="107" t="s">
        <v>139</v>
      </c>
      <c r="D41" s="103">
        <f>E41/5000</f>
        <v>1</v>
      </c>
      <c r="E41" s="90">
        <v>5000</v>
      </c>
      <c r="F41" s="89" t="s">
        <v>13</v>
      </c>
      <c r="G41" s="91">
        <f>0.5219*E41/1000</f>
        <v>2.6095000000000002</v>
      </c>
      <c r="H41" s="155"/>
      <c r="I41" s="115"/>
      <c r="J41" s="113"/>
      <c r="K41" s="113"/>
    </row>
    <row r="42" spans="1:11">
      <c r="A42" s="107"/>
      <c r="B42" s="189"/>
      <c r="C42" s="10" t="s">
        <v>134</v>
      </c>
      <c r="D42" s="103">
        <f>E42/3000</f>
        <v>2</v>
      </c>
      <c r="E42" s="90">
        <v>6000</v>
      </c>
      <c r="F42" s="89" t="s">
        <v>13</v>
      </c>
      <c r="G42" s="91">
        <f>0.7629*E42/1000</f>
        <v>4.5774000000000008</v>
      </c>
      <c r="H42" s="155"/>
      <c r="I42" s="115"/>
      <c r="J42" s="113"/>
      <c r="K42" s="113"/>
    </row>
    <row r="43" spans="1:11">
      <c r="A43" s="89" t="s">
        <v>136</v>
      </c>
      <c r="B43" s="189"/>
      <c r="C43" s="10" t="s">
        <v>134</v>
      </c>
      <c r="D43" s="103">
        <f>E43/3000</f>
        <v>3</v>
      </c>
      <c r="E43" s="90">
        <v>9000</v>
      </c>
      <c r="F43" s="89" t="s">
        <v>13</v>
      </c>
      <c r="G43" s="91">
        <f>0.7629*E43/1000</f>
        <v>6.8661000000000003</v>
      </c>
      <c r="H43" s="155"/>
      <c r="I43" s="115"/>
      <c r="J43" s="113"/>
      <c r="K43" s="113"/>
    </row>
    <row r="44" spans="1:11">
      <c r="A44" s="107"/>
      <c r="B44" s="189"/>
      <c r="C44" s="10" t="s">
        <v>131</v>
      </c>
      <c r="D44" s="103">
        <f>E44/10000</f>
        <v>1</v>
      </c>
      <c r="E44" s="90">
        <v>10000</v>
      </c>
      <c r="F44" s="89" t="s">
        <v>13</v>
      </c>
      <c r="G44" s="91">
        <f>0.4023*E44/1000</f>
        <v>4.0229999999999997</v>
      </c>
      <c r="H44" s="155"/>
      <c r="I44" s="115"/>
      <c r="J44" s="113"/>
      <c r="K44" s="113"/>
    </row>
    <row r="45" spans="1:11">
      <c r="A45" s="89" t="s">
        <v>137</v>
      </c>
      <c r="B45" s="189"/>
      <c r="C45" s="10" t="s">
        <v>134</v>
      </c>
      <c r="D45" s="103">
        <f>E45/3000</f>
        <v>2</v>
      </c>
      <c r="E45" s="90">
        <v>6000</v>
      </c>
      <c r="F45" s="89" t="s">
        <v>13</v>
      </c>
      <c r="G45" s="91">
        <f>0.7629*E45/1000</f>
        <v>4.5774000000000008</v>
      </c>
      <c r="H45" s="155"/>
      <c r="I45" s="115"/>
      <c r="J45" s="113"/>
      <c r="K45" s="113"/>
    </row>
    <row r="46" spans="1:11">
      <c r="A46" s="107"/>
      <c r="B46" s="189"/>
      <c r="C46" s="10" t="s">
        <v>131</v>
      </c>
      <c r="D46" s="103">
        <f>E46/10000</f>
        <v>1</v>
      </c>
      <c r="E46" s="90">
        <v>10000</v>
      </c>
      <c r="F46" s="89" t="s">
        <v>13</v>
      </c>
      <c r="G46" s="91">
        <f>0.4023*E46/1000</f>
        <v>4.0229999999999997</v>
      </c>
      <c r="H46" s="155"/>
      <c r="I46" s="115"/>
      <c r="J46" s="113"/>
      <c r="K46" s="113"/>
    </row>
    <row r="47" spans="1:11">
      <c r="A47" s="89" t="s">
        <v>133</v>
      </c>
      <c r="B47" s="189"/>
      <c r="C47" s="10" t="s">
        <v>134</v>
      </c>
      <c r="D47" s="103">
        <f>E47/3000</f>
        <v>1</v>
      </c>
      <c r="E47" s="90">
        <v>3000</v>
      </c>
      <c r="F47" s="89" t="s">
        <v>13</v>
      </c>
      <c r="G47" s="91">
        <f>0.7629*E47/1000</f>
        <v>2.2887000000000004</v>
      </c>
      <c r="H47" s="155"/>
      <c r="I47" s="115"/>
      <c r="J47" s="113"/>
      <c r="K47" s="113"/>
    </row>
    <row r="48" spans="1:11" ht="16.5" thickBot="1">
      <c r="A48" s="107"/>
      <c r="B48" s="189"/>
      <c r="C48" s="10" t="s">
        <v>131</v>
      </c>
      <c r="D48" s="103">
        <f>E48/10000</f>
        <v>1</v>
      </c>
      <c r="E48" s="90">
        <v>10000</v>
      </c>
      <c r="F48" s="89" t="s">
        <v>13</v>
      </c>
      <c r="G48" s="91">
        <f>0.4023*E48/1000</f>
        <v>4.0229999999999997</v>
      </c>
      <c r="H48" s="155"/>
      <c r="I48" s="115"/>
      <c r="J48" s="113"/>
      <c r="K48" s="113"/>
    </row>
    <row r="49" spans="1:10" ht="16.5" thickTop="1">
      <c r="A49" s="130" t="s">
        <v>32</v>
      </c>
      <c r="B49" s="130"/>
      <c r="C49" s="130" t="s">
        <v>5</v>
      </c>
      <c r="D49" s="156"/>
      <c r="E49" s="157">
        <f>SUM(E20:E48)</f>
        <v>669000</v>
      </c>
      <c r="F49" s="158" t="s">
        <v>31</v>
      </c>
      <c r="G49" s="159">
        <f>SUM(G20:G48)</f>
        <v>258.0951</v>
      </c>
      <c r="H49" s="159">
        <f>G49+C50*0.5</f>
        <v>297.0951</v>
      </c>
      <c r="I49" s="141"/>
      <c r="J49" s="160"/>
    </row>
    <row r="50" spans="1:10">
      <c r="A50" s="161"/>
      <c r="B50" s="161"/>
      <c r="C50" s="162">
        <f>SUM(D20:D48)</f>
        <v>78</v>
      </c>
      <c r="D50" s="163"/>
      <c r="E50" s="161"/>
      <c r="F50" s="164"/>
      <c r="H50" s="165"/>
      <c r="I50" s="166"/>
    </row>
    <row r="51" spans="1:10" ht="15">
      <c r="A51" s="161" t="s">
        <v>6</v>
      </c>
      <c r="B51" s="161"/>
      <c r="C51" s="161"/>
      <c r="D51" s="163"/>
      <c r="E51" s="161"/>
      <c r="F51" s="161" t="s">
        <v>46</v>
      </c>
      <c r="G51" s="167"/>
      <c r="H51" s="161"/>
      <c r="I51" s="166"/>
    </row>
    <row r="52" spans="1:10">
      <c r="A52" s="161" t="s">
        <v>61</v>
      </c>
      <c r="B52" s="161"/>
      <c r="C52" s="161"/>
      <c r="D52" s="163"/>
      <c r="E52" s="168" t="s">
        <v>34</v>
      </c>
      <c r="F52" s="169"/>
      <c r="G52" s="170"/>
      <c r="H52" s="169" t="s">
        <v>8</v>
      </c>
      <c r="I52" s="171"/>
    </row>
    <row r="53" spans="1:10" ht="15">
      <c r="A53" s="161"/>
      <c r="B53" s="161"/>
      <c r="C53" s="161"/>
      <c r="D53" s="163"/>
      <c r="E53" s="161"/>
      <c r="F53" s="161"/>
      <c r="G53" s="167"/>
      <c r="H53" s="161" t="s">
        <v>8</v>
      </c>
      <c r="I53" s="166"/>
    </row>
    <row r="54" spans="1:10" thickBot="1">
      <c r="A54" s="161" t="s">
        <v>47</v>
      </c>
      <c r="B54" s="161"/>
      <c r="C54" s="161"/>
      <c r="D54" s="163"/>
      <c r="E54" s="161"/>
      <c r="F54" s="172"/>
      <c r="G54" s="173"/>
      <c r="H54" s="172"/>
      <c r="I54" s="166"/>
    </row>
    <row r="55" spans="1:10" thickTop="1">
      <c r="A55" s="161"/>
      <c r="B55" s="161"/>
      <c r="C55" s="161"/>
      <c r="D55" s="163"/>
      <c r="E55" s="161"/>
      <c r="F55" s="161"/>
      <c r="G55" s="167"/>
      <c r="H55" s="161"/>
      <c r="I55" s="166"/>
    </row>
    <row r="56" spans="1:10" ht="15">
      <c r="A56" s="161"/>
      <c r="B56" s="161"/>
      <c r="C56" s="161"/>
      <c r="D56" s="163"/>
      <c r="E56" s="161"/>
      <c r="F56" s="161" t="s">
        <v>9</v>
      </c>
      <c r="G56" s="167"/>
      <c r="H56" s="161"/>
      <c r="I56" s="166"/>
    </row>
    <row r="57" spans="1:10" ht="15">
      <c r="A57" s="161"/>
      <c r="B57" s="161"/>
      <c r="C57" s="161"/>
      <c r="D57" s="163"/>
      <c r="E57" s="161"/>
      <c r="F57" s="161"/>
      <c r="G57" s="167"/>
      <c r="H57" s="161"/>
      <c r="I57" s="166"/>
    </row>
    <row r="58" spans="1:10" s="114" customFormat="1">
      <c r="A58" s="161" t="s">
        <v>10</v>
      </c>
      <c r="B58" s="161"/>
      <c r="C58" s="161"/>
      <c r="D58" s="163"/>
      <c r="E58" s="161"/>
      <c r="F58" s="161"/>
      <c r="G58" s="167"/>
      <c r="H58" s="161"/>
      <c r="I58" s="174"/>
    </row>
    <row r="59" spans="1:10" ht="15">
      <c r="A59" s="161" t="s">
        <v>36</v>
      </c>
      <c r="B59" s="161"/>
      <c r="C59" s="161"/>
      <c r="D59" s="163"/>
      <c r="E59" s="161" t="s">
        <v>37</v>
      </c>
      <c r="F59" s="161"/>
      <c r="G59" s="167"/>
      <c r="H59" s="161"/>
      <c r="I59" s="166"/>
    </row>
    <row r="60" spans="1:10" ht="15">
      <c r="A60" s="161" t="s">
        <v>48</v>
      </c>
      <c r="B60" s="161"/>
      <c r="C60" s="161"/>
      <c r="D60" s="163"/>
      <c r="E60" s="161"/>
      <c r="F60" s="161"/>
      <c r="G60" s="167"/>
      <c r="H60" s="161"/>
      <c r="I60" s="166"/>
    </row>
    <row r="61" spans="1:10" ht="15">
      <c r="A61" s="161" t="s">
        <v>49</v>
      </c>
      <c r="B61" s="161"/>
      <c r="C61" s="161"/>
      <c r="D61" s="163"/>
      <c r="E61" s="161"/>
      <c r="F61" s="161"/>
      <c r="G61" s="167"/>
      <c r="H61" s="161"/>
      <c r="I61" s="166"/>
    </row>
    <row r="62" spans="1:10">
      <c r="I62" s="141"/>
    </row>
    <row r="63" spans="1:10" ht="22.5">
      <c r="A63" s="135"/>
      <c r="H63" s="137"/>
    </row>
    <row r="64" spans="1:10">
      <c r="I64" s="141"/>
    </row>
    <row r="65" spans="9:9">
      <c r="I65" s="141"/>
    </row>
    <row r="66" spans="9:9">
      <c r="I66" s="141"/>
    </row>
    <row r="67" spans="9:9">
      <c r="I67" s="141"/>
    </row>
    <row r="68" spans="9:9">
      <c r="I68" s="141"/>
    </row>
    <row r="69" spans="9:9">
      <c r="I69" s="141"/>
    </row>
  </sheetData>
  <mergeCells count="4">
    <mergeCell ref="A1:H1"/>
    <mergeCell ref="B18:C18"/>
    <mergeCell ref="A4:H4"/>
    <mergeCell ref="C19:D19"/>
  </mergeCells>
  <phoneticPr fontId="1" type="noConversion"/>
  <printOptions horizontalCentered="1"/>
  <pageMargins left="0.31496062992125984" right="0.31496062992125984" top="0.47244094488188981" bottom="0.47244094488188981" header="0.47244094488188981" footer="0"/>
  <pageSetup paperSize="9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8"/>
  <sheetViews>
    <sheetView topLeftCell="A46" zoomScaleNormal="100" workbookViewId="0">
      <selection activeCell="H56" sqref="H56"/>
    </sheetView>
  </sheetViews>
  <sheetFormatPr defaultColWidth="9" defaultRowHeight="15.75"/>
  <cols>
    <col min="1" max="1" width="9" style="114" customWidth="1"/>
    <col min="2" max="2" width="12.25" style="114" customWidth="1"/>
    <col min="3" max="3" width="10" style="114" customWidth="1"/>
    <col min="4" max="4" width="9.75" style="114" customWidth="1"/>
    <col min="5" max="5" width="10.25" style="114" customWidth="1"/>
    <col min="6" max="6" width="5.25" style="114" customWidth="1"/>
    <col min="7" max="7" width="10.625" style="114" customWidth="1"/>
    <col min="8" max="8" width="14" style="114" bestFit="1" customWidth="1"/>
    <col min="9" max="9" width="9.875" style="87" customWidth="1"/>
    <col min="10" max="16384" width="9" style="87"/>
  </cols>
  <sheetData>
    <row r="1" spans="1:11" ht="22.5">
      <c r="A1" s="224" t="s">
        <v>14</v>
      </c>
      <c r="B1" s="224"/>
      <c r="C1" s="224"/>
      <c r="D1" s="224"/>
      <c r="E1" s="224"/>
      <c r="F1" s="224"/>
      <c r="G1" s="224"/>
      <c r="H1" s="224"/>
    </row>
    <row r="2" spans="1:11">
      <c r="A2" s="89" t="s">
        <v>15</v>
      </c>
      <c r="B2" s="89"/>
      <c r="C2" s="89"/>
      <c r="D2" s="89"/>
      <c r="E2" s="89"/>
      <c r="F2" s="89"/>
      <c r="G2" s="89"/>
      <c r="H2" s="89"/>
      <c r="I2" s="139"/>
    </row>
    <row r="3" spans="1:11">
      <c r="A3" s="89" t="s">
        <v>16</v>
      </c>
      <c r="B3" s="89"/>
      <c r="C3" s="89"/>
      <c r="D3" s="89"/>
      <c r="E3" s="89"/>
      <c r="F3" s="89"/>
      <c r="G3" s="89"/>
      <c r="H3" s="89"/>
      <c r="I3" s="139"/>
    </row>
    <row r="4" spans="1:11" ht="25.5" customHeight="1">
      <c r="A4" s="226" t="s">
        <v>50</v>
      </c>
      <c r="B4" s="227"/>
      <c r="C4" s="227"/>
      <c r="D4" s="227"/>
      <c r="E4" s="227"/>
      <c r="F4" s="227"/>
      <c r="G4" s="227"/>
      <c r="H4" s="228"/>
    </row>
    <row r="5" spans="1:11" ht="15" customHeight="1">
      <c r="A5" s="126"/>
      <c r="B5" s="126"/>
      <c r="C5" s="126"/>
      <c r="D5" s="126"/>
      <c r="E5" s="126"/>
      <c r="F5" s="126"/>
      <c r="G5" s="126"/>
      <c r="H5" s="126"/>
      <c r="I5" s="141"/>
    </row>
    <row r="6" spans="1:11">
      <c r="A6" s="89" t="s">
        <v>18</v>
      </c>
      <c r="B6" s="89"/>
      <c r="C6" s="89"/>
      <c r="D6" s="89"/>
      <c r="E6" s="89"/>
      <c r="F6" s="89"/>
      <c r="G6" s="89"/>
      <c r="H6" s="142" t="str">
        <f>美金Invoice!H6</f>
        <v>FSCHZ-17086E</v>
      </c>
      <c r="I6" s="141"/>
    </row>
    <row r="7" spans="1:11">
      <c r="A7" s="114" t="s">
        <v>19</v>
      </c>
      <c r="H7" s="143">
        <f>美金Invoice!H7</f>
        <v>43056</v>
      </c>
      <c r="I7" s="141"/>
    </row>
    <row r="8" spans="1:11">
      <c r="B8" s="114" t="s">
        <v>20</v>
      </c>
      <c r="C8" s="175" t="s">
        <v>21</v>
      </c>
      <c r="D8" s="144"/>
      <c r="E8" s="144"/>
      <c r="F8" s="144"/>
      <c r="G8" s="144"/>
      <c r="H8" s="144"/>
      <c r="I8" s="141"/>
    </row>
    <row r="9" spans="1:11">
      <c r="C9" s="175" t="s">
        <v>22</v>
      </c>
      <c r="D9" s="144"/>
      <c r="E9" s="144"/>
      <c r="F9" s="144"/>
      <c r="G9" s="144"/>
      <c r="H9" s="144"/>
      <c r="I9" s="141"/>
    </row>
    <row r="10" spans="1:11">
      <c r="C10" s="148" t="s">
        <v>57</v>
      </c>
      <c r="D10" s="148"/>
      <c r="E10" s="148"/>
      <c r="F10" s="148"/>
      <c r="G10" s="148"/>
      <c r="H10" s="148"/>
      <c r="I10" s="141"/>
    </row>
    <row r="11" spans="1:11">
      <c r="C11" s="148"/>
      <c r="D11" s="148"/>
      <c r="E11" s="148"/>
      <c r="F11" s="148"/>
      <c r="G11" s="148"/>
      <c r="H11" s="148"/>
      <c r="I11" s="141"/>
    </row>
    <row r="12" spans="1:11">
      <c r="B12" s="114" t="s">
        <v>23</v>
      </c>
      <c r="C12" s="144" t="str">
        <f>C8</f>
        <v>惠州住润汽车部品有限公司</v>
      </c>
      <c r="D12" s="144"/>
      <c r="E12" s="144"/>
      <c r="F12" s="144"/>
      <c r="G12" s="144"/>
      <c r="H12" s="148"/>
      <c r="I12" s="141"/>
    </row>
    <row r="13" spans="1:11">
      <c r="C13" s="144" t="str">
        <f>C9</f>
        <v>广东省惠州市小金口镇九龙高科技工业园</v>
      </c>
      <c r="D13" s="144"/>
      <c r="E13" s="144"/>
      <c r="F13" s="144"/>
      <c r="G13" s="144"/>
      <c r="H13" s="148"/>
      <c r="I13" s="141"/>
      <c r="K13" s="205"/>
    </row>
    <row r="14" spans="1:11">
      <c r="C14" s="148" t="str">
        <f>C10</f>
        <v>TEL: 86(752)2783855 FAX: 86(752)2783900  Attn:刘福友(小姐)</v>
      </c>
      <c r="D14" s="148"/>
      <c r="E14" s="148"/>
      <c r="F14" s="148"/>
      <c r="G14" s="148"/>
      <c r="H14" s="148"/>
      <c r="I14" s="141"/>
    </row>
    <row r="15" spans="1:11">
      <c r="I15" s="141"/>
    </row>
    <row r="16" spans="1:11" ht="0.95" customHeight="1" thickBot="1">
      <c r="I16" s="141"/>
    </row>
    <row r="17" spans="1:9">
      <c r="A17" s="119" t="s">
        <v>24</v>
      </c>
      <c r="B17" s="119"/>
      <c r="C17" s="119"/>
      <c r="D17" s="119"/>
      <c r="E17" s="119"/>
      <c r="F17" s="119"/>
      <c r="G17" s="119" t="s">
        <v>25</v>
      </c>
      <c r="H17" s="119"/>
      <c r="I17" s="141"/>
    </row>
    <row r="18" spans="1:9" ht="16.5" thickBot="1">
      <c r="A18" s="122" t="s">
        <v>26</v>
      </c>
      <c r="B18" s="122"/>
      <c r="C18" s="122"/>
      <c r="D18" s="122"/>
      <c r="E18" s="122" t="s">
        <v>27</v>
      </c>
      <c r="F18" s="122"/>
      <c r="G18" s="122" t="s">
        <v>28</v>
      </c>
      <c r="H18" s="176" t="s">
        <v>29</v>
      </c>
      <c r="I18" s="141"/>
    </row>
    <row r="19" spans="1:9">
      <c r="A19" s="14" t="s">
        <v>145</v>
      </c>
      <c r="C19" s="221" t="s">
        <v>62</v>
      </c>
      <c r="D19" s="222"/>
      <c r="E19" s="62"/>
      <c r="H19" s="125"/>
      <c r="I19" s="86"/>
    </row>
    <row r="20" spans="1:9">
      <c r="A20" s="89" t="s">
        <v>58</v>
      </c>
      <c r="C20" s="14" t="s">
        <v>30</v>
      </c>
      <c r="E20" s="62"/>
      <c r="F20" s="107"/>
      <c r="G20" s="116"/>
      <c r="H20" s="117">
        <f t="shared" ref="H20:H28" si="0">E20*G20</f>
        <v>0</v>
      </c>
      <c r="I20" s="86"/>
    </row>
    <row r="21" spans="1:9">
      <c r="A21" s="89" t="s">
        <v>124</v>
      </c>
      <c r="C21" s="107" t="s">
        <v>129</v>
      </c>
      <c r="E21" s="90">
        <v>10000</v>
      </c>
      <c r="F21" s="107" t="s">
        <v>31</v>
      </c>
      <c r="G21" s="116">
        <v>3.3300000000000003E-2</v>
      </c>
      <c r="H21" s="117">
        <f>E21*G21</f>
        <v>333.00000000000006</v>
      </c>
      <c r="I21" s="86"/>
    </row>
    <row r="22" spans="1:9">
      <c r="A22" s="89"/>
      <c r="C22" s="107" t="s">
        <v>120</v>
      </c>
      <c r="E22" s="90">
        <v>15000</v>
      </c>
      <c r="F22" s="107" t="s">
        <v>13</v>
      </c>
      <c r="G22" s="116">
        <v>4.7600000000000003E-2</v>
      </c>
      <c r="H22" s="117">
        <f t="shared" ref="H22:H27" si="1">E22*G22</f>
        <v>714</v>
      </c>
      <c r="I22" s="86"/>
    </row>
    <row r="23" spans="1:9">
      <c r="A23" s="89"/>
      <c r="C23" s="189" t="s">
        <v>116</v>
      </c>
      <c r="D23" s="197"/>
      <c r="E23" s="198">
        <v>10000</v>
      </c>
      <c r="F23" s="189" t="s">
        <v>13</v>
      </c>
      <c r="G23" s="199">
        <v>4.02E-2</v>
      </c>
      <c r="H23" s="200">
        <f t="shared" si="1"/>
        <v>402</v>
      </c>
      <c r="I23" s="86"/>
    </row>
    <row r="24" spans="1:9">
      <c r="A24" s="89"/>
      <c r="C24" s="107" t="s">
        <v>93</v>
      </c>
      <c r="E24" s="90">
        <v>60000</v>
      </c>
      <c r="F24" s="107" t="s">
        <v>92</v>
      </c>
      <c r="G24" s="116">
        <v>1.6E-2</v>
      </c>
      <c r="H24" s="117">
        <f t="shared" si="1"/>
        <v>960</v>
      </c>
      <c r="I24" s="86"/>
    </row>
    <row r="25" spans="1:9">
      <c r="A25" s="89"/>
      <c r="C25" s="115" t="s">
        <v>103</v>
      </c>
      <c r="D25" s="126"/>
      <c r="E25" s="118">
        <v>50000</v>
      </c>
      <c r="F25" s="115" t="s">
        <v>13</v>
      </c>
      <c r="G25" s="127">
        <v>1.0500000000000001E-2</v>
      </c>
      <c r="H25" s="128">
        <f t="shared" si="1"/>
        <v>525</v>
      </c>
      <c r="I25" s="86"/>
    </row>
    <row r="26" spans="1:9">
      <c r="A26" s="89"/>
      <c r="C26" s="107" t="s">
        <v>119</v>
      </c>
      <c r="E26" s="90">
        <v>20000</v>
      </c>
      <c r="F26" s="107" t="s">
        <v>13</v>
      </c>
      <c r="G26" s="116">
        <v>1.1299999999999999E-2</v>
      </c>
      <c r="H26" s="117">
        <f t="shared" si="1"/>
        <v>225.99999999999997</v>
      </c>
      <c r="I26" s="86"/>
    </row>
    <row r="27" spans="1:9">
      <c r="A27" s="89"/>
      <c r="C27" s="107" t="s">
        <v>130</v>
      </c>
      <c r="E27" s="90">
        <v>20000</v>
      </c>
      <c r="F27" s="107" t="s">
        <v>13</v>
      </c>
      <c r="G27" s="116">
        <v>1.66E-2</v>
      </c>
      <c r="H27" s="117">
        <f t="shared" si="1"/>
        <v>332</v>
      </c>
      <c r="I27" s="86"/>
    </row>
    <row r="28" spans="1:9">
      <c r="A28" s="89"/>
      <c r="C28" s="113" t="s">
        <v>104</v>
      </c>
      <c r="D28" s="126"/>
      <c r="E28" s="118">
        <v>10000</v>
      </c>
      <c r="F28" s="115" t="s">
        <v>13</v>
      </c>
      <c r="G28" s="127">
        <v>3.5700000000000003E-2</v>
      </c>
      <c r="H28" s="128">
        <f t="shared" si="0"/>
        <v>357</v>
      </c>
      <c r="I28" s="86"/>
    </row>
    <row r="29" spans="1:9">
      <c r="A29" s="89"/>
      <c r="C29" s="113" t="s">
        <v>98</v>
      </c>
      <c r="D29" s="126"/>
      <c r="E29" s="118">
        <v>30000</v>
      </c>
      <c r="F29" s="115" t="s">
        <v>13</v>
      </c>
      <c r="G29" s="127">
        <v>2.4899999999999999E-2</v>
      </c>
      <c r="H29" s="128">
        <f>E29*G29</f>
        <v>747</v>
      </c>
      <c r="I29" s="86"/>
    </row>
    <row r="30" spans="1:9">
      <c r="A30" s="89"/>
      <c r="C30" s="115" t="s">
        <v>125</v>
      </c>
      <c r="D30" s="126"/>
      <c r="E30" s="118">
        <v>20000</v>
      </c>
      <c r="F30" s="115" t="s">
        <v>13</v>
      </c>
      <c r="G30" s="127">
        <v>1.7100000000000001E-2</v>
      </c>
      <c r="H30" s="129">
        <f t="shared" ref="H30:H36" si="2">E30*G30</f>
        <v>342</v>
      </c>
      <c r="I30" s="86"/>
    </row>
    <row r="31" spans="1:9">
      <c r="A31" s="89"/>
      <c r="C31" s="113" t="s">
        <v>106</v>
      </c>
      <c r="D31" s="126"/>
      <c r="E31" s="118">
        <v>20000</v>
      </c>
      <c r="F31" s="115" t="s">
        <v>13</v>
      </c>
      <c r="G31" s="127">
        <v>2.0500000000000001E-2</v>
      </c>
      <c r="H31" s="128">
        <f t="shared" si="2"/>
        <v>410</v>
      </c>
      <c r="I31" s="86"/>
    </row>
    <row r="32" spans="1:9">
      <c r="A32" s="89"/>
      <c r="C32" s="18" t="s">
        <v>100</v>
      </c>
      <c r="D32" s="17"/>
      <c r="E32" s="180">
        <v>30000</v>
      </c>
      <c r="F32" s="18" t="s">
        <v>13</v>
      </c>
      <c r="G32" s="188">
        <v>2.1999999999999999E-2</v>
      </c>
      <c r="H32" s="65">
        <f t="shared" si="2"/>
        <v>660</v>
      </c>
      <c r="I32" s="86"/>
    </row>
    <row r="33" spans="1:9">
      <c r="A33" s="89"/>
      <c r="C33" s="115" t="s">
        <v>94</v>
      </c>
      <c r="D33" s="126"/>
      <c r="E33" s="118">
        <v>10000</v>
      </c>
      <c r="F33" s="115" t="s">
        <v>13</v>
      </c>
      <c r="G33" s="127">
        <v>2.5899999999999999E-2</v>
      </c>
      <c r="H33" s="129">
        <f t="shared" si="2"/>
        <v>259</v>
      </c>
      <c r="I33" s="86"/>
    </row>
    <row r="34" spans="1:9">
      <c r="A34" s="89"/>
      <c r="C34" s="113" t="s">
        <v>111</v>
      </c>
      <c r="E34" s="90">
        <v>20000</v>
      </c>
      <c r="F34" s="115" t="s">
        <v>13</v>
      </c>
      <c r="G34" s="116">
        <v>1.9400000000000001E-2</v>
      </c>
      <c r="H34" s="117">
        <f t="shared" si="2"/>
        <v>388</v>
      </c>
      <c r="I34" s="86"/>
    </row>
    <row r="35" spans="1:9">
      <c r="A35" s="89"/>
      <c r="C35" s="107" t="s">
        <v>96</v>
      </c>
      <c r="E35" s="90">
        <v>40000</v>
      </c>
      <c r="F35" s="107" t="s">
        <v>13</v>
      </c>
      <c r="G35" s="116">
        <v>1.9599999999999999E-2</v>
      </c>
      <c r="H35" s="117">
        <f t="shared" si="2"/>
        <v>784</v>
      </c>
      <c r="I35" s="86"/>
    </row>
    <row r="36" spans="1:9">
      <c r="A36" s="89"/>
      <c r="C36" s="113" t="s">
        <v>115</v>
      </c>
      <c r="D36" s="126"/>
      <c r="E36" s="118">
        <v>130000</v>
      </c>
      <c r="F36" s="115" t="s">
        <v>13</v>
      </c>
      <c r="G36" s="127">
        <v>2.9499999999999998E-2</v>
      </c>
      <c r="H36" s="128">
        <f t="shared" si="2"/>
        <v>3835</v>
      </c>
      <c r="I36" s="86"/>
    </row>
    <row r="37" spans="1:9">
      <c r="A37" s="89"/>
      <c r="C37" s="206" t="s">
        <v>114</v>
      </c>
      <c r="D37" s="208"/>
      <c r="E37" s="207">
        <v>35000</v>
      </c>
      <c r="F37" s="201" t="s">
        <v>13</v>
      </c>
      <c r="G37" s="209">
        <v>7.1499999999999994E-2</v>
      </c>
      <c r="H37" s="210">
        <f>E37*G37</f>
        <v>2502.5</v>
      </c>
      <c r="I37" s="86"/>
    </row>
    <row r="38" spans="1:9">
      <c r="A38" s="89"/>
      <c r="C38" s="189" t="s">
        <v>126</v>
      </c>
      <c r="D38" s="197"/>
      <c r="E38" s="198">
        <v>40000</v>
      </c>
      <c r="F38" s="189" t="s">
        <v>13</v>
      </c>
      <c r="G38" s="199">
        <v>2.0500000000000001E-2</v>
      </c>
      <c r="H38" s="200">
        <f>E38*G38</f>
        <v>820</v>
      </c>
      <c r="I38" s="86"/>
    </row>
    <row r="39" spans="1:9">
      <c r="A39" s="105"/>
      <c r="B39" s="126"/>
      <c r="C39" s="113" t="s">
        <v>107</v>
      </c>
      <c r="D39" s="126"/>
      <c r="E39" s="118">
        <v>30000</v>
      </c>
      <c r="F39" s="115" t="s">
        <v>31</v>
      </c>
      <c r="G39" s="127">
        <v>2.3300000000000001E-2</v>
      </c>
      <c r="H39" s="128">
        <f>E39*G39</f>
        <v>699</v>
      </c>
      <c r="I39" s="86"/>
    </row>
    <row r="40" spans="1:9">
      <c r="A40" s="105"/>
      <c r="B40" s="191" t="s">
        <v>113</v>
      </c>
      <c r="C40" s="192"/>
      <c r="D40" s="193"/>
      <c r="E40" s="194">
        <f>SUM(E21:E39)</f>
        <v>600000</v>
      </c>
      <c r="F40" s="192"/>
      <c r="G40" s="195"/>
      <c r="H40" s="196">
        <f>SUM(H21:H39)</f>
        <v>15295.5</v>
      </c>
      <c r="I40" s="86"/>
    </row>
    <row r="41" spans="1:9">
      <c r="A41" s="89" t="s">
        <v>132</v>
      </c>
      <c r="B41" s="126"/>
      <c r="C41" s="10" t="s">
        <v>131</v>
      </c>
      <c r="D41" s="3"/>
      <c r="E41" s="90">
        <v>10000</v>
      </c>
      <c r="F41" s="10" t="s">
        <v>13</v>
      </c>
      <c r="G41" s="178">
        <v>2.9499999999999998E-2</v>
      </c>
      <c r="H41" s="179">
        <f>E41*G41</f>
        <v>295</v>
      </c>
      <c r="I41" s="86"/>
    </row>
    <row r="42" spans="1:9">
      <c r="A42" s="105"/>
      <c r="B42" s="191" t="s">
        <v>113</v>
      </c>
      <c r="C42" s="192"/>
      <c r="D42" s="193"/>
      <c r="E42" s="194">
        <v>10000</v>
      </c>
      <c r="F42" s="192"/>
      <c r="G42" s="195"/>
      <c r="H42" s="196">
        <v>295</v>
      </c>
      <c r="I42" s="86"/>
    </row>
    <row r="43" spans="1:9">
      <c r="A43" s="89" t="s">
        <v>135</v>
      </c>
      <c r="B43" s="126"/>
      <c r="C43" s="10" t="s">
        <v>139</v>
      </c>
      <c r="D43" s="3"/>
      <c r="E43" s="90">
        <v>5000</v>
      </c>
      <c r="F43" s="10" t="s">
        <v>13</v>
      </c>
      <c r="G43" s="178">
        <v>2.0199999999999999E-2</v>
      </c>
      <c r="H43" s="179">
        <f>E43*G43</f>
        <v>101</v>
      </c>
      <c r="I43" s="86"/>
    </row>
    <row r="44" spans="1:9">
      <c r="A44" s="89"/>
      <c r="B44" s="126"/>
      <c r="C44" s="10" t="s">
        <v>134</v>
      </c>
      <c r="D44" s="3"/>
      <c r="E44" s="90">
        <v>6000</v>
      </c>
      <c r="F44" s="10" t="s">
        <v>13</v>
      </c>
      <c r="G44" s="178">
        <v>3.6299999999999999E-2</v>
      </c>
      <c r="H44" s="179">
        <f t="shared" ref="H44" si="3">E44*G44</f>
        <v>217.79999999999998</v>
      </c>
      <c r="I44" s="86"/>
    </row>
    <row r="45" spans="1:9">
      <c r="A45" s="105"/>
      <c r="B45" s="191" t="s">
        <v>113</v>
      </c>
      <c r="C45" s="192"/>
      <c r="D45" s="193"/>
      <c r="E45" s="194">
        <f>SUM(E43:E44)</f>
        <v>11000</v>
      </c>
      <c r="F45" s="192"/>
      <c r="G45" s="195"/>
      <c r="H45" s="196">
        <f>SUM(H43:H44)</f>
        <v>318.79999999999995</v>
      </c>
      <c r="I45" s="86"/>
    </row>
    <row r="46" spans="1:9">
      <c r="A46" s="89" t="s">
        <v>136</v>
      </c>
      <c r="B46" s="191"/>
      <c r="C46" s="10" t="s">
        <v>134</v>
      </c>
      <c r="D46" s="3"/>
      <c r="E46" s="90">
        <v>9000</v>
      </c>
      <c r="F46" s="10" t="s">
        <v>13</v>
      </c>
      <c r="G46" s="178">
        <v>3.6299999999999999E-2</v>
      </c>
      <c r="H46" s="179">
        <f t="shared" ref="H46" si="4">E46*G46</f>
        <v>326.7</v>
      </c>
      <c r="I46" s="86"/>
    </row>
    <row r="47" spans="1:9">
      <c r="A47" s="105"/>
      <c r="B47" s="191"/>
      <c r="C47" s="10" t="s">
        <v>131</v>
      </c>
      <c r="D47" s="3"/>
      <c r="E47" s="90">
        <v>10000</v>
      </c>
      <c r="F47" s="10" t="s">
        <v>13</v>
      </c>
      <c r="G47" s="178">
        <v>2.9499999999999998E-2</v>
      </c>
      <c r="H47" s="179">
        <f>E47*G47</f>
        <v>295</v>
      </c>
      <c r="I47" s="86"/>
    </row>
    <row r="48" spans="1:9">
      <c r="A48" s="105"/>
      <c r="B48" s="191" t="s">
        <v>113</v>
      </c>
      <c r="C48" s="192"/>
      <c r="D48" s="193"/>
      <c r="E48" s="194">
        <f>SUM(E46:E47)</f>
        <v>19000</v>
      </c>
      <c r="F48" s="192"/>
      <c r="G48" s="195"/>
      <c r="H48" s="196">
        <f>SUM(H46:H47)</f>
        <v>621.70000000000005</v>
      </c>
      <c r="I48" s="86"/>
    </row>
    <row r="49" spans="1:9">
      <c r="A49" s="89" t="s">
        <v>137</v>
      </c>
      <c r="B49" s="191"/>
      <c r="C49" s="10" t="s">
        <v>134</v>
      </c>
      <c r="D49" s="3"/>
      <c r="E49" s="90">
        <v>6000</v>
      </c>
      <c r="F49" s="10" t="s">
        <v>13</v>
      </c>
      <c r="G49" s="178">
        <v>3.6299999999999999E-2</v>
      </c>
      <c r="H49" s="179">
        <f t="shared" ref="H49" si="5">E49*G49</f>
        <v>217.79999999999998</v>
      </c>
      <c r="I49" s="86"/>
    </row>
    <row r="50" spans="1:9">
      <c r="A50" s="105"/>
      <c r="B50" s="191"/>
      <c r="C50" s="10" t="s">
        <v>131</v>
      </c>
      <c r="D50" s="3"/>
      <c r="E50" s="90">
        <v>10000</v>
      </c>
      <c r="F50" s="10" t="s">
        <v>13</v>
      </c>
      <c r="G50" s="178">
        <v>2.9499999999999998E-2</v>
      </c>
      <c r="H50" s="179">
        <f>E50*G50</f>
        <v>295</v>
      </c>
      <c r="I50" s="86"/>
    </row>
    <row r="51" spans="1:9">
      <c r="A51" s="105"/>
      <c r="B51" s="191" t="s">
        <v>113</v>
      </c>
      <c r="C51" s="192"/>
      <c r="D51" s="193"/>
      <c r="E51" s="194">
        <f>SUM(E49:E50)</f>
        <v>16000</v>
      </c>
      <c r="F51" s="192"/>
      <c r="G51" s="195"/>
      <c r="H51" s="196">
        <f>SUM(H49:H50)</f>
        <v>512.79999999999995</v>
      </c>
      <c r="I51" s="86"/>
    </row>
    <row r="52" spans="1:9">
      <c r="A52" s="89" t="s">
        <v>133</v>
      </c>
      <c r="B52" s="191"/>
      <c r="C52" s="10" t="s">
        <v>134</v>
      </c>
      <c r="D52" s="3"/>
      <c r="E52" s="90">
        <v>3000</v>
      </c>
      <c r="F52" s="10" t="s">
        <v>13</v>
      </c>
      <c r="G52" s="178">
        <v>3.6299999999999999E-2</v>
      </c>
      <c r="H52" s="179">
        <f t="shared" ref="H52" si="6">E52*G52</f>
        <v>108.89999999999999</v>
      </c>
      <c r="I52" s="86"/>
    </row>
    <row r="53" spans="1:9">
      <c r="A53" s="105"/>
      <c r="B53" s="191"/>
      <c r="C53" s="10" t="s">
        <v>131</v>
      </c>
      <c r="D53" s="3"/>
      <c r="E53" s="90">
        <v>10000</v>
      </c>
      <c r="F53" s="10" t="s">
        <v>13</v>
      </c>
      <c r="G53" s="178">
        <v>2.9499999999999998E-2</v>
      </c>
      <c r="H53" s="179">
        <f>E53*G53</f>
        <v>295</v>
      </c>
      <c r="I53" s="86"/>
    </row>
    <row r="54" spans="1:9" ht="16.5" thickBot="1">
      <c r="A54" s="105"/>
      <c r="B54" s="191" t="s">
        <v>113</v>
      </c>
      <c r="C54" s="192"/>
      <c r="D54" s="193"/>
      <c r="E54" s="194">
        <f>SUM(E52:E53)</f>
        <v>13000</v>
      </c>
      <c r="F54" s="192"/>
      <c r="G54" s="195"/>
      <c r="H54" s="196">
        <f>SUM(H52:H53)</f>
        <v>403.9</v>
      </c>
      <c r="I54" s="166"/>
    </row>
    <row r="55" spans="1:9" ht="16.5" thickTop="1">
      <c r="A55" s="130" t="s">
        <v>32</v>
      </c>
      <c r="B55" s="130"/>
      <c r="C55" s="131" t="s">
        <v>33</v>
      </c>
      <c r="D55" s="130"/>
      <c r="E55" s="132">
        <f>E40+E42+E45+E48+E51+E54</f>
        <v>669000</v>
      </c>
      <c r="F55" s="133" t="s">
        <v>31</v>
      </c>
      <c r="G55" s="133"/>
      <c r="H55" s="134">
        <f>H40+H42+H45+H48+H51+H54</f>
        <v>17447.7</v>
      </c>
      <c r="I55" s="166"/>
    </row>
    <row r="56" spans="1:9">
      <c r="A56" s="126"/>
      <c r="B56" s="126"/>
      <c r="C56" s="211"/>
      <c r="D56" s="126"/>
      <c r="E56" s="118"/>
      <c r="F56" s="115"/>
      <c r="G56" s="115"/>
      <c r="H56" s="128"/>
      <c r="I56" s="166"/>
    </row>
    <row r="57" spans="1:9">
      <c r="A57" s="126"/>
      <c r="B57" s="126"/>
      <c r="C57" s="211"/>
      <c r="D57" s="126"/>
      <c r="E57" s="118"/>
      <c r="F57" s="115"/>
      <c r="G57" s="115"/>
      <c r="H57" s="128"/>
      <c r="I57" s="166"/>
    </row>
    <row r="58" spans="1:9" ht="15">
      <c r="A58" s="161" t="s">
        <v>51</v>
      </c>
      <c r="B58" s="161"/>
      <c r="C58" s="161"/>
      <c r="D58" s="161"/>
      <c r="E58" s="161"/>
      <c r="F58" s="161"/>
      <c r="G58" s="161"/>
      <c r="H58" s="161"/>
      <c r="I58" s="166"/>
    </row>
    <row r="59" spans="1:9" ht="15">
      <c r="A59" s="161" t="s">
        <v>49</v>
      </c>
      <c r="B59" s="161"/>
      <c r="C59" s="161"/>
      <c r="D59" s="161"/>
      <c r="E59" s="161"/>
      <c r="F59" s="161"/>
      <c r="G59" s="161"/>
      <c r="H59" s="161"/>
      <c r="I59" s="166"/>
    </row>
    <row r="60" spans="1:9" s="114" customFormat="1">
      <c r="A60" s="114" t="s">
        <v>53</v>
      </c>
      <c r="E60" s="114" t="s">
        <v>54</v>
      </c>
      <c r="I60" s="174"/>
    </row>
    <row r="61" spans="1:9" ht="16.5" thickBot="1">
      <c r="A61" s="177"/>
      <c r="B61" s="177"/>
      <c r="C61" s="177"/>
      <c r="D61" s="177"/>
      <c r="F61" s="177"/>
      <c r="G61" s="177"/>
      <c r="H61" s="177"/>
      <c r="I61" s="166"/>
    </row>
    <row r="62" spans="1:9" ht="16.5" thickTop="1">
      <c r="I62" s="141"/>
    </row>
    <row r="63" spans="1:9">
      <c r="I63" s="141"/>
    </row>
    <row r="64" spans="1:9">
      <c r="I64" s="141"/>
    </row>
    <row r="65" spans="9:9">
      <c r="I65" s="141"/>
    </row>
    <row r="66" spans="9:9">
      <c r="I66" s="141"/>
    </row>
    <row r="67" spans="9:9">
      <c r="I67" s="141"/>
    </row>
    <row r="68" spans="9:9">
      <c r="I68" s="141"/>
    </row>
  </sheetData>
  <mergeCells count="3">
    <mergeCell ref="A1:H1"/>
    <mergeCell ref="A4:H4"/>
    <mergeCell ref="C19:D19"/>
  </mergeCells>
  <phoneticPr fontId="1" type="noConversion"/>
  <printOptions horizontalCentered="1"/>
  <pageMargins left="0.31496062992125984" right="0.31496062992125984" top="0.47244094488188981" bottom="0.47244094488188981" header="0.47244094488188981" footer="0"/>
  <pageSetup paperSize="9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5"/>
  <sheetViews>
    <sheetView showGridLines="0" showZeros="0" tabSelected="1" topLeftCell="A13" workbookViewId="0">
      <selection activeCell="L25" sqref="L25"/>
    </sheetView>
  </sheetViews>
  <sheetFormatPr defaultColWidth="9" defaultRowHeight="15.75"/>
  <cols>
    <col min="1" max="1" width="9" style="3" customWidth="1"/>
    <col min="2" max="2" width="12.125" style="3" customWidth="1"/>
    <col min="3" max="3" width="10" style="3" customWidth="1"/>
    <col min="4" max="4" width="9.75" style="76" customWidth="1"/>
    <col min="5" max="5" width="9.625" style="58" customWidth="1"/>
    <col min="6" max="6" width="6" style="3" customWidth="1"/>
    <col min="7" max="7" width="11.875" style="31" customWidth="1"/>
    <col min="8" max="8" width="14.875" style="49" bestFit="1" customWidth="1"/>
    <col min="9" max="9" width="11.875" style="4" customWidth="1"/>
    <col min="10" max="16384" width="9" style="4"/>
  </cols>
  <sheetData>
    <row r="1" spans="1:9" ht="22.5">
      <c r="A1" s="223" t="s">
        <v>0</v>
      </c>
      <c r="B1" s="223"/>
      <c r="C1" s="223"/>
      <c r="D1" s="223"/>
      <c r="E1" s="223"/>
      <c r="F1" s="223"/>
      <c r="G1" s="223"/>
      <c r="H1" s="223"/>
    </row>
    <row r="2" spans="1:9">
      <c r="A2" s="1" t="s">
        <v>77</v>
      </c>
      <c r="B2" s="1"/>
      <c r="C2" s="1"/>
      <c r="D2" s="77"/>
      <c r="F2" s="1"/>
      <c r="G2" s="32"/>
      <c r="H2" s="44"/>
      <c r="I2" s="2"/>
    </row>
    <row r="3" spans="1:9">
      <c r="A3" s="1" t="s">
        <v>78</v>
      </c>
      <c r="B3" s="1"/>
      <c r="C3" s="1"/>
      <c r="D3" s="77"/>
      <c r="F3" s="1"/>
      <c r="G3" s="32"/>
      <c r="H3" s="44"/>
      <c r="I3" s="2"/>
    </row>
    <row r="4" spans="1:9" ht="25.5" customHeight="1">
      <c r="A4" s="229" t="s">
        <v>79</v>
      </c>
      <c r="B4" s="219"/>
      <c r="C4" s="219"/>
      <c r="D4" s="219"/>
      <c r="E4" s="219"/>
      <c r="F4" s="219"/>
      <c r="G4" s="219"/>
      <c r="H4" s="220"/>
    </row>
    <row r="5" spans="1:9" ht="15" customHeight="1">
      <c r="A5" s="17"/>
      <c r="B5" s="17"/>
      <c r="C5" s="17"/>
      <c r="D5" s="78"/>
      <c r="E5" s="22"/>
      <c r="F5" s="17"/>
      <c r="G5" s="33"/>
      <c r="H5" s="45"/>
      <c r="I5" s="6"/>
    </row>
    <row r="6" spans="1:9">
      <c r="A6" s="1" t="s">
        <v>80</v>
      </c>
      <c r="B6" s="1"/>
      <c r="C6" s="1"/>
      <c r="D6" s="77"/>
      <c r="F6" s="1"/>
      <c r="G6" s="32"/>
      <c r="H6" s="46" t="s">
        <v>123</v>
      </c>
      <c r="I6" s="6"/>
    </row>
    <row r="7" spans="1:9">
      <c r="A7" s="3" t="s">
        <v>81</v>
      </c>
      <c r="H7" s="13">
        <f>美金Invoice!H7</f>
        <v>43056</v>
      </c>
      <c r="I7" s="6"/>
    </row>
    <row r="8" spans="1:9">
      <c r="B8" s="3" t="s">
        <v>82</v>
      </c>
      <c r="C8" s="24" t="s">
        <v>1</v>
      </c>
      <c r="D8" s="79"/>
      <c r="E8" s="59"/>
      <c r="F8" s="24"/>
      <c r="G8" s="34"/>
      <c r="H8" s="47"/>
      <c r="I8" s="6"/>
    </row>
    <row r="9" spans="1:9">
      <c r="C9" s="24" t="s">
        <v>2</v>
      </c>
      <c r="D9" s="79"/>
      <c r="E9" s="59"/>
      <c r="F9" s="24"/>
      <c r="G9" s="34"/>
      <c r="H9" s="47"/>
      <c r="I9" s="6"/>
    </row>
    <row r="10" spans="1:9">
      <c r="C10" s="24" t="s">
        <v>83</v>
      </c>
      <c r="D10" s="80"/>
      <c r="E10" s="60"/>
      <c r="F10" s="25"/>
      <c r="G10" s="35"/>
      <c r="H10" s="48"/>
      <c r="I10" s="6"/>
    </row>
    <row r="11" spans="1:9">
      <c r="C11" s="25"/>
      <c r="D11" s="80"/>
      <c r="E11" s="60"/>
      <c r="F11" s="25"/>
      <c r="G11" s="35"/>
      <c r="H11" s="48"/>
      <c r="I11" s="6"/>
    </row>
    <row r="12" spans="1:9">
      <c r="B12" s="3" t="s">
        <v>84</v>
      </c>
      <c r="C12" s="24" t="str">
        <f>C8</f>
        <v>惠州住润汽车部品有限公司</v>
      </c>
      <c r="D12" s="79"/>
      <c r="E12" s="59"/>
      <c r="F12" s="24"/>
      <c r="G12" s="34"/>
      <c r="H12" s="48"/>
      <c r="I12" s="6"/>
    </row>
    <row r="13" spans="1:9">
      <c r="C13" s="24" t="str">
        <f>C9</f>
        <v>广东省惠州市小金口镇九龙高科技工业园</v>
      </c>
      <c r="D13" s="79"/>
      <c r="E13" s="59"/>
      <c r="F13" s="24"/>
      <c r="G13" s="34"/>
      <c r="H13" s="48"/>
      <c r="I13" s="6"/>
    </row>
    <row r="14" spans="1:9">
      <c r="C14" s="24" t="str">
        <f>C10</f>
        <v>TEL: 86(752)2783855 FAX: 86(752)2783873  Attn:刘福友(小姐)</v>
      </c>
      <c r="D14" s="80"/>
      <c r="E14" s="60"/>
      <c r="F14" s="25"/>
      <c r="G14" s="35"/>
      <c r="H14" s="48"/>
      <c r="I14" s="6"/>
    </row>
    <row r="15" spans="1:9">
      <c r="I15" s="6"/>
    </row>
    <row r="16" spans="1:9" ht="0.95" customHeight="1" thickBot="1">
      <c r="I16" s="6"/>
    </row>
    <row r="17" spans="1:10">
      <c r="A17" s="12" t="s">
        <v>85</v>
      </c>
      <c r="B17" s="12"/>
      <c r="C17" s="12"/>
      <c r="D17" s="81"/>
      <c r="E17" s="61"/>
      <c r="F17" s="12"/>
      <c r="G17" s="36"/>
      <c r="H17" s="50"/>
      <c r="I17" s="6"/>
    </row>
    <row r="18" spans="1:10" ht="16.5" thickBot="1">
      <c r="A18" s="5" t="s">
        <v>86</v>
      </c>
      <c r="B18" s="232" t="s">
        <v>87</v>
      </c>
      <c r="C18" s="233"/>
      <c r="D18" s="82" t="s">
        <v>88</v>
      </c>
      <c r="E18" s="22" t="s">
        <v>89</v>
      </c>
      <c r="F18" s="17"/>
      <c r="G18" s="37" t="s">
        <v>90</v>
      </c>
      <c r="H18" s="51" t="s">
        <v>91</v>
      </c>
      <c r="I18" s="6"/>
    </row>
    <row r="19" spans="1:10">
      <c r="A19" s="14" t="s">
        <v>144</v>
      </c>
      <c r="C19" s="230" t="s">
        <v>62</v>
      </c>
      <c r="D19" s="231"/>
      <c r="E19" s="74"/>
      <c r="F19" s="28"/>
      <c r="G19" s="38"/>
      <c r="H19" s="52"/>
      <c r="I19" s="26"/>
    </row>
    <row r="20" spans="1:10">
      <c r="A20" s="1" t="s">
        <v>63</v>
      </c>
      <c r="C20" s="19" t="s">
        <v>3</v>
      </c>
      <c r="D20" s="83"/>
      <c r="E20" s="75"/>
      <c r="F20" s="20"/>
      <c r="G20" s="39" t="s">
        <v>65</v>
      </c>
      <c r="H20" s="53" t="s">
        <v>66</v>
      </c>
      <c r="I20" s="86"/>
      <c r="J20" s="87"/>
    </row>
    <row r="21" spans="1:10">
      <c r="A21" s="3" t="s">
        <v>138</v>
      </c>
      <c r="C21" s="20" t="s">
        <v>141</v>
      </c>
      <c r="D21" s="94">
        <f>E21/10000</f>
        <v>2</v>
      </c>
      <c r="E21" s="93">
        <v>20000</v>
      </c>
      <c r="F21" s="20" t="s">
        <v>128</v>
      </c>
      <c r="G21" s="40">
        <v>0.1361</v>
      </c>
      <c r="H21" s="92">
        <f>E21*G21</f>
        <v>2722</v>
      </c>
      <c r="I21" s="86"/>
      <c r="J21" s="87"/>
    </row>
    <row r="22" spans="1:10">
      <c r="C22" s="20" t="s">
        <v>101</v>
      </c>
      <c r="D22" s="94">
        <f>E22/10000</f>
        <v>7</v>
      </c>
      <c r="E22" s="93">
        <v>70000</v>
      </c>
      <c r="F22" s="20" t="s">
        <v>13</v>
      </c>
      <c r="G22" s="40">
        <v>0.16300000000000001</v>
      </c>
      <c r="H22" s="92">
        <f>E22*G22</f>
        <v>11410</v>
      </c>
      <c r="I22" s="86"/>
      <c r="J22" s="87"/>
    </row>
    <row r="23" spans="1:10">
      <c r="C23" s="20" t="s">
        <v>112</v>
      </c>
      <c r="D23" s="94">
        <f>E23/5000</f>
        <v>1</v>
      </c>
      <c r="E23" s="93">
        <v>5000</v>
      </c>
      <c r="F23" s="20" t="s">
        <v>13</v>
      </c>
      <c r="G23" s="40">
        <v>0.17649999999999999</v>
      </c>
      <c r="H23" s="92">
        <f>E23*G23</f>
        <v>882.5</v>
      </c>
      <c r="I23" s="86"/>
      <c r="J23" s="87"/>
    </row>
    <row r="24" spans="1:10">
      <c r="C24" s="21" t="s">
        <v>97</v>
      </c>
      <c r="D24" s="94">
        <f t="shared" ref="D24" si="0">E24/10000</f>
        <v>6</v>
      </c>
      <c r="E24" s="93">
        <v>60000</v>
      </c>
      <c r="F24" s="20" t="s">
        <v>4</v>
      </c>
      <c r="G24" s="40">
        <v>0.17119999999999999</v>
      </c>
      <c r="H24" s="92">
        <f t="shared" ref="H24" si="1">E24*G24</f>
        <v>10272</v>
      </c>
      <c r="I24" s="86"/>
      <c r="J24" s="87"/>
    </row>
    <row r="25" spans="1:10">
      <c r="A25" s="1"/>
      <c r="C25" s="85" t="s">
        <v>99</v>
      </c>
      <c r="D25" s="110">
        <f>E25/5000</f>
        <v>4</v>
      </c>
      <c r="E25" s="108">
        <v>20000</v>
      </c>
      <c r="F25" s="20" t="s">
        <v>4</v>
      </c>
      <c r="G25" s="109">
        <v>0.34770000000000001</v>
      </c>
      <c r="H25" s="92">
        <f t="shared" ref="H25" si="2">E25*G25</f>
        <v>6954</v>
      </c>
      <c r="I25" s="88"/>
      <c r="J25" s="87"/>
    </row>
    <row r="26" spans="1:10">
      <c r="A26" s="1"/>
      <c r="C26" s="85" t="s">
        <v>109</v>
      </c>
      <c r="D26" s="94">
        <f t="shared" ref="D26:D27" si="3">E26/10000</f>
        <v>2</v>
      </c>
      <c r="E26" s="93">
        <v>20000</v>
      </c>
      <c r="F26" s="20" t="s">
        <v>13</v>
      </c>
      <c r="G26" s="109">
        <v>0.1166</v>
      </c>
      <c r="H26" s="92">
        <f>E26*G26</f>
        <v>2332</v>
      </c>
      <c r="I26" s="88"/>
      <c r="J26" s="87"/>
    </row>
    <row r="27" spans="1:10">
      <c r="A27" s="1"/>
      <c r="C27" s="85" t="s">
        <v>121</v>
      </c>
      <c r="D27" s="94">
        <f t="shared" si="3"/>
        <v>1</v>
      </c>
      <c r="E27" s="93">
        <v>10000</v>
      </c>
      <c r="F27" s="20" t="s">
        <v>13</v>
      </c>
      <c r="G27" s="109">
        <v>0.14949999999999999</v>
      </c>
      <c r="H27" s="112">
        <f t="shared" ref="H27:H28" si="4">E27*G27</f>
        <v>1495</v>
      </c>
      <c r="I27" s="88"/>
      <c r="J27" s="87"/>
    </row>
    <row r="28" spans="1:10">
      <c r="A28" s="1"/>
      <c r="C28" s="21" t="s">
        <v>140</v>
      </c>
      <c r="D28" s="94">
        <f>E28/10000</f>
        <v>35</v>
      </c>
      <c r="E28" s="93">
        <v>350000</v>
      </c>
      <c r="F28" s="20" t="s">
        <v>13</v>
      </c>
      <c r="G28" s="40">
        <v>0.1096</v>
      </c>
      <c r="H28" s="92">
        <f t="shared" si="4"/>
        <v>38360</v>
      </c>
      <c r="I28" s="88"/>
      <c r="J28" s="87"/>
    </row>
    <row r="29" spans="1:10">
      <c r="A29" s="1"/>
      <c r="C29" s="21" t="s">
        <v>110</v>
      </c>
      <c r="D29" s="94">
        <f t="shared" ref="D29" si="5">E29/10000</f>
        <v>1</v>
      </c>
      <c r="E29" s="93">
        <v>10000</v>
      </c>
      <c r="F29" s="20" t="s">
        <v>13</v>
      </c>
      <c r="G29" s="40">
        <v>0.2198</v>
      </c>
      <c r="H29" s="92">
        <f t="shared" ref="H29" si="6">E29*G29</f>
        <v>2198</v>
      </c>
      <c r="I29" s="88"/>
      <c r="J29" s="87"/>
    </row>
    <row r="30" spans="1:10">
      <c r="C30" s="21" t="s">
        <v>102</v>
      </c>
      <c r="D30" s="94">
        <f>E30/10000</f>
        <v>1</v>
      </c>
      <c r="E30" s="93">
        <v>10000</v>
      </c>
      <c r="F30" s="20" t="s">
        <v>13</v>
      </c>
      <c r="G30" s="40">
        <v>0.19889999999999999</v>
      </c>
      <c r="H30" s="92">
        <f t="shared" ref="H30:H32" si="7">E30*G30</f>
        <v>1989</v>
      </c>
      <c r="I30" s="8"/>
    </row>
    <row r="31" spans="1:10">
      <c r="C31" s="21" t="s">
        <v>95</v>
      </c>
      <c r="D31" s="94">
        <f>E31/10000</f>
        <v>2</v>
      </c>
      <c r="E31" s="93">
        <v>20000</v>
      </c>
      <c r="F31" s="20" t="s">
        <v>13</v>
      </c>
      <c r="G31" s="40">
        <v>0.14280000000000001</v>
      </c>
      <c r="H31" s="92">
        <f t="shared" si="7"/>
        <v>2856</v>
      </c>
      <c r="I31" s="8"/>
    </row>
    <row r="32" spans="1:10" ht="16.5" thickBot="1">
      <c r="A32" s="3" t="s">
        <v>143</v>
      </c>
      <c r="C32" s="21" t="s">
        <v>142</v>
      </c>
      <c r="D32" s="94">
        <f>E32/6000</f>
        <v>2</v>
      </c>
      <c r="E32" s="93">
        <v>12000</v>
      </c>
      <c r="F32" s="20" t="s">
        <v>128</v>
      </c>
      <c r="G32" s="40">
        <v>0.43380000000000002</v>
      </c>
      <c r="H32" s="92">
        <f t="shared" si="7"/>
        <v>5205.6000000000004</v>
      </c>
      <c r="I32" s="8"/>
    </row>
    <row r="33" spans="1:9" s="3" customFormat="1" ht="16.5" thickTop="1">
      <c r="A33" s="181"/>
      <c r="B33" s="181"/>
      <c r="C33" s="182" t="s">
        <v>5</v>
      </c>
      <c r="D33" s="183"/>
      <c r="E33" s="184">
        <f>SUM(E21:E32)</f>
        <v>607000</v>
      </c>
      <c r="F33" s="185" t="s">
        <v>13</v>
      </c>
      <c r="G33" s="186"/>
      <c r="H33" s="187">
        <f>SUM(H21:H32)</f>
        <v>86676.1</v>
      </c>
      <c r="I33" s="29"/>
    </row>
    <row r="34" spans="1:9">
      <c r="A34" s="7"/>
      <c r="B34" s="7"/>
      <c r="C34" s="30">
        <f>SUM(D21:D32)</f>
        <v>64</v>
      </c>
      <c r="D34" s="84"/>
      <c r="E34" s="63"/>
      <c r="F34" s="11"/>
      <c r="H34" s="54"/>
      <c r="I34" s="8"/>
    </row>
    <row r="35" spans="1:9" ht="15">
      <c r="A35" s="7"/>
      <c r="B35" s="7"/>
      <c r="C35" s="7"/>
      <c r="D35" s="84"/>
      <c r="E35" s="63"/>
      <c r="F35" s="7"/>
      <c r="G35" s="41"/>
      <c r="H35" s="55"/>
      <c r="I35" s="8"/>
    </row>
    <row r="36" spans="1:9" ht="15">
      <c r="A36" s="7" t="s">
        <v>67</v>
      </c>
      <c r="B36" s="7"/>
      <c r="C36" s="7" t="s">
        <v>64</v>
      </c>
      <c r="D36" s="84"/>
      <c r="E36" s="63"/>
      <c r="F36" s="7" t="s">
        <v>68</v>
      </c>
      <c r="G36" s="41"/>
      <c r="H36" s="55"/>
      <c r="I36" s="8"/>
    </row>
    <row r="37" spans="1:9">
      <c r="A37" s="7" t="s">
        <v>61</v>
      </c>
      <c r="B37" s="7"/>
      <c r="C37" s="7"/>
      <c r="D37" s="84"/>
      <c r="E37" s="22" t="s">
        <v>69</v>
      </c>
      <c r="F37" s="9"/>
      <c r="G37" s="42"/>
      <c r="H37" s="56" t="s">
        <v>64</v>
      </c>
      <c r="I37" s="6"/>
    </row>
    <row r="38" spans="1:9" ht="15">
      <c r="A38" s="7"/>
      <c r="B38" s="7"/>
      <c r="C38" s="7"/>
      <c r="D38" s="84"/>
      <c r="E38" s="63"/>
      <c r="F38" s="7"/>
      <c r="G38" s="41"/>
      <c r="H38" s="55" t="s">
        <v>64</v>
      </c>
    </row>
    <row r="39" spans="1:9" thickBot="1">
      <c r="A39" s="7" t="s">
        <v>70</v>
      </c>
      <c r="B39" s="7"/>
      <c r="C39" s="7"/>
      <c r="D39" s="84"/>
      <c r="E39" s="63"/>
      <c r="F39" s="16"/>
      <c r="G39" s="43"/>
      <c r="H39" s="57"/>
      <c r="I39" s="6"/>
    </row>
    <row r="40" spans="1:9" thickTop="1">
      <c r="A40" s="7"/>
      <c r="B40" s="7"/>
      <c r="C40" s="7"/>
      <c r="D40" s="84"/>
      <c r="E40" s="63"/>
      <c r="F40" s="7"/>
      <c r="G40" s="41"/>
      <c r="H40" s="55"/>
      <c r="I40" s="6"/>
    </row>
    <row r="41" spans="1:9" ht="15">
      <c r="A41" s="7"/>
      <c r="B41" s="7"/>
      <c r="C41" s="7"/>
      <c r="D41" s="84"/>
      <c r="E41" s="63"/>
      <c r="F41" s="7" t="s">
        <v>71</v>
      </c>
      <c r="G41" s="41"/>
      <c r="H41" s="55"/>
      <c r="I41" s="6"/>
    </row>
    <row r="42" spans="1:9" ht="15">
      <c r="A42" s="7" t="s">
        <v>72</v>
      </c>
      <c r="B42" s="7"/>
      <c r="C42" s="7"/>
      <c r="D42" s="7"/>
      <c r="E42" s="63"/>
      <c r="F42" s="7"/>
      <c r="G42" s="7"/>
      <c r="H42" s="55"/>
      <c r="I42" s="6"/>
    </row>
    <row r="43" spans="1:9" ht="15">
      <c r="A43" s="7" t="s">
        <v>73</v>
      </c>
      <c r="B43" s="7"/>
      <c r="C43" s="7"/>
      <c r="D43" s="7"/>
      <c r="E43" s="63"/>
      <c r="F43" s="7"/>
      <c r="G43" s="7"/>
      <c r="H43" s="55"/>
      <c r="I43" s="6"/>
    </row>
    <row r="44" spans="1:9" ht="15">
      <c r="A44" s="7" t="s">
        <v>74</v>
      </c>
      <c r="B44" s="7"/>
      <c r="C44" s="7"/>
      <c r="D44" s="7"/>
      <c r="E44" s="63" t="s">
        <v>52</v>
      </c>
      <c r="F44" s="7"/>
      <c r="G44" s="15"/>
      <c r="H44" s="55"/>
      <c r="I44" s="6"/>
    </row>
    <row r="45" spans="1:9" ht="15">
      <c r="A45" s="7" t="s">
        <v>75</v>
      </c>
      <c r="B45" s="7"/>
      <c r="C45" s="7"/>
      <c r="D45" s="7"/>
      <c r="E45" s="63"/>
      <c r="F45" s="7"/>
      <c r="G45" s="7" t="s">
        <v>76</v>
      </c>
      <c r="H45" s="55"/>
    </row>
  </sheetData>
  <mergeCells count="4">
    <mergeCell ref="A4:H4"/>
    <mergeCell ref="C19:D19"/>
    <mergeCell ref="A1:H1"/>
    <mergeCell ref="B18:C18"/>
  </mergeCells>
  <phoneticPr fontId="1" type="noConversion"/>
  <printOptions horizontalCentered="1"/>
  <pageMargins left="0.31496062992125984" right="0.31496062992125984" top="0.47244094488188981" bottom="0.47244094488188981" header="0.47244094488188981" footer="0"/>
  <pageSetup paperSize="9" scale="75" orientation="portrait" r:id="rId1"/>
  <headerFooter alignWithMargins="0"/>
  <ignoredErrors>
    <ignoredError sqref="D23 D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美金Invoice</vt:lpstr>
      <vt:lpstr>美金Packing</vt:lpstr>
      <vt:lpstr>美金合同</vt:lpstr>
      <vt:lpstr>人民币送货单</vt:lpstr>
      <vt:lpstr>美金Invoice!Print_Area</vt:lpstr>
      <vt:lpstr>美金Packing!Print_Area</vt:lpstr>
      <vt:lpstr>美金合同!Print_Area</vt:lpstr>
      <vt:lpstr>人民币送货单!Print_Area</vt:lpstr>
    </vt:vector>
  </TitlesOfParts>
  <Company>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</dc:creator>
  <cp:lastModifiedBy>sophia</cp:lastModifiedBy>
  <cp:lastPrinted>2017-11-17T07:50:26Z</cp:lastPrinted>
  <dcterms:created xsi:type="dcterms:W3CDTF">2003-01-14T04:48:25Z</dcterms:created>
  <dcterms:modified xsi:type="dcterms:W3CDTF">2017-12-21T08:10:00Z</dcterms:modified>
</cp:coreProperties>
</file>