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workbookProtection workbookPassword="C7BB" lockStructure="1"/>
  <bookViews>
    <workbookView xWindow="-15" yWindow="-15" windowWidth="6825" windowHeight="6585" firstSheet="1" activeTab="1"/>
  </bookViews>
  <sheets>
    <sheet name="DATA" sheetId="9" state="hidden" r:id="rId1"/>
    <sheet name="INVOICE" sheetId="4" r:id="rId2"/>
    <sheet name="PACKING LIST" sheetId="5" r:id="rId3"/>
    <sheet name="CONTRACT" sheetId="8" r:id="rId4"/>
    <sheet name="RMB" sheetId="6" r:id="rId5"/>
  </sheets>
  <definedNames>
    <definedName name="_xlnm._FilterDatabase" localSheetId="2" hidden="1">'PACKING LIST'!$A$16:$H$56</definedName>
    <definedName name="_xlnm.Print_Area" localSheetId="3">CONTRACT!$A$1:$H$60</definedName>
    <definedName name="_xlnm.Print_Area" localSheetId="0">表1[#All]</definedName>
    <definedName name="_xlnm.Print_Area" localSheetId="1">INVOICE!$A$2:$H$61</definedName>
    <definedName name="_xlnm.Print_Area" localSheetId="2">'PACKING LIST'!$A$1:$H$60</definedName>
    <definedName name="_xlnm.Print_Area" localSheetId="4">RMB!$A$2:$H$61</definedName>
    <definedName name="品番">表1[品番]</definedName>
  </definedNames>
  <calcPr calcId="145621"/>
</workbook>
</file>

<file path=xl/calcChain.xml><?xml version="1.0" encoding="utf-8"?>
<calcChain xmlns="http://schemas.openxmlformats.org/spreadsheetml/2006/main">
  <c r="A44" i="5" l="1"/>
  <c r="C44" i="5"/>
  <c r="G44" i="5" s="1"/>
  <c r="G41" i="6"/>
  <c r="H41" i="6" s="1"/>
  <c r="G42" i="6"/>
  <c r="H42" i="6" s="1"/>
  <c r="G43" i="6"/>
  <c r="H43" i="6" s="1"/>
  <c r="G44" i="6"/>
  <c r="H44" i="6" s="1"/>
  <c r="G45" i="6"/>
  <c r="H45" i="6" s="1"/>
  <c r="G46" i="6"/>
  <c r="H46" i="6" s="1"/>
  <c r="G47" i="6"/>
  <c r="H47" i="6" s="1"/>
  <c r="G48" i="6"/>
  <c r="H48" i="6" s="1"/>
  <c r="G49" i="6"/>
  <c r="H49" i="6" s="1"/>
  <c r="G50" i="6"/>
  <c r="H50" i="6" s="1"/>
  <c r="G51" i="6"/>
  <c r="H51" i="6" s="1"/>
  <c r="F41" i="6"/>
  <c r="F42" i="6"/>
  <c r="F43" i="6"/>
  <c r="F44" i="6"/>
  <c r="F45" i="6"/>
  <c r="F46" i="6"/>
  <c r="F47" i="6"/>
  <c r="F48" i="6"/>
  <c r="F49" i="6"/>
  <c r="F50" i="6"/>
  <c r="F51" i="6"/>
  <c r="D41" i="6"/>
  <c r="D42" i="6"/>
  <c r="D43" i="6"/>
  <c r="D44" i="6"/>
  <c r="D45" i="6"/>
  <c r="D46" i="6"/>
  <c r="D47" i="6"/>
  <c r="D48" i="6"/>
  <c r="D49" i="6"/>
  <c r="D50" i="6"/>
  <c r="D51" i="6"/>
  <c r="G40" i="6"/>
  <c r="H40" i="6" s="1"/>
  <c r="F40" i="6"/>
  <c r="D40" i="6"/>
  <c r="C40" i="6"/>
  <c r="G39" i="6"/>
  <c r="H39" i="6" s="1"/>
  <c r="F39" i="6"/>
  <c r="D39" i="6"/>
  <c r="C39" i="6"/>
  <c r="A47" i="8"/>
  <c r="D44" i="5" l="1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G21" i="6"/>
  <c r="G22" i="6"/>
  <c r="G23" i="6"/>
  <c r="G24" i="6"/>
  <c r="H24" i="6" s="1"/>
  <c r="G25" i="6"/>
  <c r="H25" i="6" s="1"/>
  <c r="G26" i="6"/>
  <c r="G27" i="6"/>
  <c r="G28" i="6"/>
  <c r="H28" i="6" s="1"/>
  <c r="G29" i="6"/>
  <c r="H29" i="6" s="1"/>
  <c r="G30" i="6"/>
  <c r="G31" i="6"/>
  <c r="H31" i="6" s="1"/>
  <c r="G32" i="6"/>
  <c r="H32" i="6" s="1"/>
  <c r="G33" i="6"/>
  <c r="H33" i="6" s="1"/>
  <c r="G34" i="6"/>
  <c r="H34" i="6" s="1"/>
  <c r="G35" i="6"/>
  <c r="H35" i="6" s="1"/>
  <c r="G36" i="6"/>
  <c r="H36" i="6" s="1"/>
  <c r="G37" i="6"/>
  <c r="H37" i="6" s="1"/>
  <c r="G38" i="6"/>
  <c r="H38" i="6" s="1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F38" i="6"/>
  <c r="F37" i="6"/>
  <c r="F36" i="6"/>
  <c r="F35" i="6"/>
  <c r="F34" i="6"/>
  <c r="F33" i="6"/>
  <c r="F32" i="6"/>
  <c r="F31" i="6"/>
  <c r="H30" i="6"/>
  <c r="F30" i="6"/>
  <c r="F29" i="6"/>
  <c r="F28" i="6"/>
  <c r="H27" i="6"/>
  <c r="F27" i="6"/>
  <c r="H26" i="6"/>
  <c r="F26" i="6"/>
  <c r="F25" i="6"/>
  <c r="F24" i="6"/>
  <c r="H23" i="6"/>
  <c r="F23" i="6"/>
  <c r="H22" i="6"/>
  <c r="F22" i="6"/>
  <c r="E47" i="8"/>
  <c r="E49" i="8"/>
  <c r="E50" i="8"/>
  <c r="C46" i="8"/>
  <c r="C47" i="8"/>
  <c r="C48" i="8"/>
  <c r="C49" i="8"/>
  <c r="C50" i="8"/>
  <c r="A47" i="5"/>
  <c r="C48" i="5"/>
  <c r="C49" i="5"/>
  <c r="C50" i="5"/>
  <c r="C47" i="5"/>
  <c r="E49" i="4"/>
  <c r="E48" i="8" s="1"/>
  <c r="E47" i="4"/>
  <c r="E46" i="8" s="1"/>
  <c r="E45" i="4"/>
  <c r="G43" i="4"/>
  <c r="H43" i="4" s="1"/>
  <c r="F43" i="4"/>
  <c r="F42" i="5" s="1"/>
  <c r="E42" i="5"/>
  <c r="C42" i="5"/>
  <c r="A42" i="5"/>
  <c r="E42" i="8"/>
  <c r="C42" i="8"/>
  <c r="A42" i="8"/>
  <c r="E52" i="4" l="1"/>
  <c r="G42" i="5"/>
  <c r="G42" i="8"/>
  <c r="H42" i="8" s="1"/>
  <c r="F42" i="8"/>
  <c r="D42" i="5"/>
  <c r="A43" i="8"/>
  <c r="G49" i="5"/>
  <c r="G50" i="5"/>
  <c r="D49" i="5"/>
  <c r="D50" i="5"/>
  <c r="H6" i="6" l="1"/>
  <c r="C20" i="6"/>
  <c r="D20" i="6"/>
  <c r="F21" i="6" l="1"/>
  <c r="F20" i="6"/>
  <c r="H21" i="6"/>
  <c r="G20" i="6"/>
  <c r="H20" i="6" s="1"/>
  <c r="G20" i="4" l="1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4" i="4"/>
  <c r="H44" i="4" s="1"/>
  <c r="G45" i="4"/>
  <c r="G46" i="4"/>
  <c r="H46" i="4" s="1"/>
  <c r="H47" i="4" s="1"/>
  <c r="G47" i="4"/>
  <c r="G46" i="8" s="1"/>
  <c r="G48" i="4"/>
  <c r="G49" i="4"/>
  <c r="G48" i="8" s="1"/>
  <c r="G50" i="4"/>
  <c r="G51" i="4"/>
  <c r="F20" i="4"/>
  <c r="F19" i="5" s="1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4" i="4"/>
  <c r="F45" i="4"/>
  <c r="F46" i="4"/>
  <c r="F45" i="8" s="1"/>
  <c r="F47" i="4"/>
  <c r="F46" i="8" s="1"/>
  <c r="F48" i="4"/>
  <c r="F47" i="8" s="1"/>
  <c r="F49" i="4"/>
  <c r="F48" i="8" s="1"/>
  <c r="F50" i="4"/>
  <c r="F49" i="8" s="1"/>
  <c r="F51" i="4"/>
  <c r="F50" i="8" s="1"/>
  <c r="C53" i="6"/>
  <c r="H50" i="4" l="1"/>
  <c r="G49" i="8"/>
  <c r="H45" i="4"/>
  <c r="H51" i="4"/>
  <c r="G50" i="8"/>
  <c r="H48" i="4"/>
  <c r="H49" i="4" s="1"/>
  <c r="G47" i="8"/>
  <c r="H47" i="8" s="1"/>
  <c r="H48" i="8" s="1"/>
  <c r="A48" i="8"/>
  <c r="A50" i="8"/>
  <c r="A48" i="5"/>
  <c r="F47" i="5"/>
  <c r="F48" i="5"/>
  <c r="E47" i="5"/>
  <c r="E48" i="5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3" i="8"/>
  <c r="G44" i="8"/>
  <c r="G45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3" i="8"/>
  <c r="F44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3" i="8"/>
  <c r="E44" i="8"/>
  <c r="E51" i="8" s="1"/>
  <c r="E45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3" i="8"/>
  <c r="C44" i="8"/>
  <c r="C45" i="8"/>
  <c r="A40" i="8"/>
  <c r="A41" i="8"/>
  <c r="A44" i="8"/>
  <c r="A45" i="8"/>
  <c r="A46" i="8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3" i="5"/>
  <c r="F45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3" i="5"/>
  <c r="E45" i="5"/>
  <c r="C34" i="5"/>
  <c r="C35" i="5"/>
  <c r="C36" i="5"/>
  <c r="C37" i="5"/>
  <c r="C38" i="5"/>
  <c r="C39" i="5"/>
  <c r="C40" i="5"/>
  <c r="C41" i="5"/>
  <c r="C43" i="5"/>
  <c r="C45" i="5"/>
  <c r="C46" i="5"/>
  <c r="A40" i="5"/>
  <c r="A41" i="5"/>
  <c r="A43" i="5"/>
  <c r="A45" i="5"/>
  <c r="A46" i="5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C23" i="5"/>
  <c r="C24" i="5"/>
  <c r="C25" i="5"/>
  <c r="C26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H7" i="6"/>
  <c r="H6" i="5"/>
  <c r="H5" i="8"/>
  <c r="H5" i="5"/>
  <c r="H43" i="8" l="1"/>
  <c r="H38" i="8"/>
  <c r="H34" i="8"/>
  <c r="H30" i="8"/>
  <c r="H45" i="8"/>
  <c r="H46" i="8" s="1"/>
  <c r="H40" i="8"/>
  <c r="H36" i="8"/>
  <c r="H32" i="8"/>
  <c r="H28" i="8"/>
  <c r="H24" i="8"/>
  <c r="H20" i="8"/>
  <c r="H52" i="4"/>
  <c r="H41" i="8"/>
  <c r="H37" i="8"/>
  <c r="H29" i="8"/>
  <c r="G43" i="5"/>
  <c r="D43" i="5"/>
  <c r="G38" i="5"/>
  <c r="D38" i="5"/>
  <c r="G34" i="5"/>
  <c r="D34" i="5"/>
  <c r="G26" i="5"/>
  <c r="D26" i="5"/>
  <c r="G39" i="5"/>
  <c r="D39" i="5"/>
  <c r="G35" i="5"/>
  <c r="D35" i="5"/>
  <c r="G23" i="5"/>
  <c r="D23" i="5"/>
  <c r="G47" i="5"/>
  <c r="D47" i="5"/>
  <c r="G45" i="5"/>
  <c r="D45" i="5"/>
  <c r="G40" i="5"/>
  <c r="D40" i="5"/>
  <c r="G36" i="5"/>
  <c r="D36" i="5"/>
  <c r="G24" i="5"/>
  <c r="D24" i="5"/>
  <c r="G48" i="5"/>
  <c r="D48" i="5"/>
  <c r="G46" i="5"/>
  <c r="D46" i="5"/>
  <c r="G41" i="5"/>
  <c r="D41" i="5"/>
  <c r="G37" i="5"/>
  <c r="D37" i="5"/>
  <c r="G25" i="5"/>
  <c r="D25" i="5"/>
  <c r="H33" i="8"/>
  <c r="H25" i="8"/>
  <c r="H50" i="8"/>
  <c r="H21" i="8"/>
  <c r="H26" i="8"/>
  <c r="H22" i="8"/>
  <c r="H39" i="8"/>
  <c r="H35" i="8"/>
  <c r="H31" i="8"/>
  <c r="H27" i="8"/>
  <c r="H23" i="8"/>
  <c r="H19" i="8"/>
  <c r="H44" i="8" l="1"/>
  <c r="G51" i="8" s="1"/>
  <c r="E51" i="5"/>
  <c r="C19" i="5"/>
  <c r="C20" i="5"/>
  <c r="C21" i="5"/>
  <c r="C22" i="5"/>
  <c r="C27" i="5"/>
  <c r="C28" i="5"/>
  <c r="C29" i="5"/>
  <c r="C30" i="5"/>
  <c r="C31" i="5"/>
  <c r="C32" i="5"/>
  <c r="C33" i="5"/>
  <c r="D33" i="5" l="1"/>
  <c r="G33" i="5"/>
  <c r="D22" i="5"/>
  <c r="G22" i="5"/>
  <c r="D21" i="5"/>
  <c r="G21" i="5"/>
  <c r="D31" i="5"/>
  <c r="G31" i="5"/>
  <c r="D27" i="5"/>
  <c r="G27" i="5"/>
  <c r="D19" i="5"/>
  <c r="G19" i="5"/>
  <c r="D29" i="5"/>
  <c r="G29" i="5"/>
  <c r="D30" i="5"/>
  <c r="G30" i="5"/>
  <c r="D32" i="5"/>
  <c r="G32" i="5"/>
  <c r="D28" i="5"/>
  <c r="G28" i="5"/>
  <c r="D20" i="5"/>
  <c r="G20" i="5"/>
  <c r="C52" i="5" l="1"/>
  <c r="G51" i="5"/>
  <c r="H18" i="8"/>
  <c r="C14" i="8"/>
  <c r="C13" i="8"/>
  <c r="C12" i="8"/>
  <c r="E52" i="6"/>
  <c r="B17" i="8" l="1"/>
  <c r="B17" i="5"/>
  <c r="B18" i="4"/>
  <c r="B18" i="6" l="1"/>
  <c r="G52" i="6"/>
  <c r="C15" i="6" l="1"/>
  <c r="C14" i="6"/>
  <c r="C13" i="6"/>
  <c r="H19" i="4"/>
  <c r="C14" i="5"/>
  <c r="A17" i="5"/>
  <c r="C13" i="5"/>
  <c r="C12" i="5"/>
  <c r="C15" i="4"/>
  <c r="C14" i="4"/>
  <c r="C13" i="4"/>
  <c r="H51" i="5" l="1"/>
</calcChain>
</file>

<file path=xl/sharedStrings.xml><?xml version="1.0" encoding="utf-8"?>
<sst xmlns="http://schemas.openxmlformats.org/spreadsheetml/2006/main" count="300" uniqueCount="147">
  <si>
    <t>惠州住润汽车部品有限公司</t>
  </si>
  <si>
    <t>广东省惠州市小金口镇九龙高科技工业园</t>
  </si>
  <si>
    <t>RUBBER SEAL RING</t>
  </si>
  <si>
    <t>CIF SHANGHAI</t>
  </si>
  <si>
    <t>PCS</t>
    <phoneticPr fontId="1" type="noConversion"/>
  </si>
  <si>
    <t>FUKOKU (SHANGHAI)  CO.,  LTD</t>
    <phoneticPr fontId="1" type="noConversion"/>
  </si>
  <si>
    <t>BUYER:</t>
    <phoneticPr fontId="1" type="noConversion"/>
  </si>
  <si>
    <t>CONSIGNEE:</t>
    <phoneticPr fontId="1" type="noConversion"/>
  </si>
  <si>
    <t>RUBBER SEAL RING</t>
    <phoneticPr fontId="1" type="noConversion"/>
  </si>
  <si>
    <t>PCS</t>
    <phoneticPr fontId="1" type="noConversion"/>
  </si>
  <si>
    <t>TOTAL:</t>
    <phoneticPr fontId="1" type="noConversion"/>
  </si>
  <si>
    <t>CIF SHANGHAI</t>
    <phoneticPr fontId="1" type="noConversion"/>
  </si>
  <si>
    <t>G.W.</t>
    <phoneticPr fontId="1" type="noConversion"/>
  </si>
  <si>
    <r>
      <t>TEL: 86(752)2783855 FAX: 86(752)2783900  Attn:</t>
    </r>
    <r>
      <rPr>
        <b/>
        <sz val="10"/>
        <rFont val="宋体"/>
        <family val="3"/>
        <charset val="134"/>
      </rPr>
      <t>刘福友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小姐</t>
    </r>
    <r>
      <rPr>
        <b/>
        <sz val="10"/>
        <rFont val="Times New Roman"/>
        <family val="1"/>
      </rPr>
      <t>)</t>
    </r>
    <phoneticPr fontId="1" type="noConversion"/>
  </si>
  <si>
    <t>Made in JAPAN</t>
    <phoneticPr fontId="1" type="noConversion"/>
  </si>
  <si>
    <t>Made in JAPAN</t>
    <phoneticPr fontId="1" type="noConversion"/>
  </si>
  <si>
    <t>防水圈</t>
    <phoneticPr fontId="1" type="noConversion"/>
  </si>
  <si>
    <t>Made In JAPAN</t>
    <phoneticPr fontId="1" type="noConversion"/>
  </si>
  <si>
    <t>BUYER:</t>
    <phoneticPr fontId="1" type="noConversion"/>
  </si>
  <si>
    <r>
      <t>TEL: 86(752)2783855 FAX: 86(752)2783873  Attn:</t>
    </r>
    <r>
      <rPr>
        <b/>
        <sz val="10"/>
        <rFont val="宋体"/>
        <family val="3"/>
        <charset val="134"/>
      </rPr>
      <t>刘福友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小姐</t>
    </r>
    <r>
      <rPr>
        <b/>
        <sz val="10"/>
        <rFont val="Times New Roman"/>
        <family val="1"/>
      </rPr>
      <t>)</t>
    </r>
    <phoneticPr fontId="1" type="noConversion"/>
  </si>
  <si>
    <t>CONSIGNEE:</t>
    <phoneticPr fontId="1" type="noConversion"/>
  </si>
  <si>
    <t>7135-0265</t>
    <phoneticPr fontId="9" type="noConversion"/>
  </si>
  <si>
    <t>7135-0083</t>
    <phoneticPr fontId="1" type="noConversion"/>
  </si>
  <si>
    <t>7135-0273</t>
    <phoneticPr fontId="1" type="noConversion"/>
  </si>
  <si>
    <t>7135-0292</t>
    <phoneticPr fontId="1" type="noConversion"/>
  </si>
  <si>
    <t>7165-0667</t>
    <phoneticPr fontId="1" type="noConversion"/>
  </si>
  <si>
    <t>7135-0462</t>
    <phoneticPr fontId="1" type="noConversion"/>
  </si>
  <si>
    <t>7135-0599</t>
    <phoneticPr fontId="1" type="noConversion"/>
  </si>
  <si>
    <t>7165-1213</t>
    <phoneticPr fontId="1" type="noConversion"/>
  </si>
  <si>
    <t>7135-0082</t>
    <phoneticPr fontId="1" type="noConversion"/>
  </si>
  <si>
    <t>7135-0242</t>
    <phoneticPr fontId="1" type="noConversion"/>
  </si>
  <si>
    <t>7135-0326</t>
    <phoneticPr fontId="1" type="noConversion"/>
  </si>
  <si>
    <t>7135-0579</t>
    <phoneticPr fontId="1" type="noConversion"/>
  </si>
  <si>
    <t>7135-0239</t>
    <phoneticPr fontId="1" type="noConversion"/>
  </si>
  <si>
    <t>7135-0078</t>
    <phoneticPr fontId="1" type="noConversion"/>
  </si>
  <si>
    <t>7135-0176</t>
    <phoneticPr fontId="1" type="noConversion"/>
  </si>
  <si>
    <t>7135-0512</t>
    <phoneticPr fontId="1" type="noConversion"/>
  </si>
  <si>
    <t>7165-0430</t>
    <phoneticPr fontId="1" type="noConversion"/>
  </si>
  <si>
    <t>7135-0461</t>
    <phoneticPr fontId="1" type="noConversion"/>
  </si>
  <si>
    <t>7135-0084</t>
    <phoneticPr fontId="1" type="noConversion"/>
  </si>
  <si>
    <t>7135-0080</t>
    <phoneticPr fontId="1" type="noConversion"/>
  </si>
  <si>
    <t>7135-0300</t>
    <phoneticPr fontId="1" type="noConversion"/>
  </si>
  <si>
    <t>惠州住润汽车部品有限公司</t>
    <phoneticPr fontId="1" type="noConversion"/>
  </si>
  <si>
    <t>广东省惠州市小金口镇九龙高科技工业园</t>
    <phoneticPr fontId="1" type="noConversion"/>
  </si>
  <si>
    <r>
      <t>TEL: 86(752)2783855 FAX: 86(752)2783900  Attn:</t>
    </r>
    <r>
      <rPr>
        <b/>
        <sz val="10"/>
        <rFont val="宋体"/>
        <family val="3"/>
        <charset val="134"/>
      </rPr>
      <t>刘福友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小姐</t>
    </r>
    <r>
      <rPr>
        <b/>
        <sz val="10"/>
        <rFont val="Times New Roman"/>
        <family val="1"/>
      </rPr>
      <t>)</t>
    </r>
    <phoneticPr fontId="1" type="noConversion"/>
  </si>
  <si>
    <t xml:space="preserve">    8F, No.1 Bldg,27 Huashen Road,Wai gao qiao Free Trade Zone,200131,PUDONG,SHANGHAI.                      </t>
    <phoneticPr fontId="1" type="noConversion"/>
  </si>
  <si>
    <t xml:space="preserve">TEL : (8621)5868 0571                                                            </t>
    <phoneticPr fontId="1" type="noConversion"/>
  </si>
  <si>
    <t xml:space="preserve"> INVOICE NO : </t>
  </si>
  <si>
    <t xml:space="preserve">FAX : (8621)5064 0091                                                                          </t>
    <phoneticPr fontId="1" type="noConversion"/>
  </si>
  <si>
    <t xml:space="preserve">DATE : </t>
    <phoneticPr fontId="1" type="noConversion"/>
  </si>
  <si>
    <r>
      <t xml:space="preserve">TEL : (8621)5868 0571                                                                </t>
    </r>
    <r>
      <rPr>
        <b/>
        <sz val="12"/>
        <rFont val="宋体"/>
        <family val="3"/>
        <charset val="134"/>
      </rPr>
      <t/>
    </r>
    <phoneticPr fontId="1" type="noConversion"/>
  </si>
  <si>
    <r>
      <rPr>
        <b/>
        <sz val="12"/>
        <rFont val="宋体"/>
        <family val="3"/>
        <charset val="134"/>
      </rPr>
      <t>送货单号码</t>
    </r>
    <r>
      <rPr>
        <b/>
        <sz val="12"/>
        <rFont val="Times New Roman"/>
        <family val="1"/>
      </rPr>
      <t xml:space="preserve"> : </t>
    </r>
    <phoneticPr fontId="1" type="noConversion"/>
  </si>
  <si>
    <t>送货单</t>
    <phoneticPr fontId="1" type="noConversion"/>
  </si>
  <si>
    <t>PACKING  LIST</t>
    <phoneticPr fontId="1" type="noConversion"/>
  </si>
  <si>
    <t>DESCRIPTION</t>
    <phoneticPr fontId="1" type="noConversion"/>
  </si>
  <si>
    <r>
      <t>MARKS</t>
    </r>
    <r>
      <rPr>
        <b/>
        <sz val="12"/>
        <rFont val="宋体"/>
        <family val="3"/>
        <charset val="134"/>
      </rPr>
      <t>﹠</t>
    </r>
    <r>
      <rPr>
        <b/>
        <sz val="12"/>
        <rFont val="Times New Roman"/>
        <family val="1"/>
      </rPr>
      <t xml:space="preserve">PO NO.       </t>
    </r>
    <phoneticPr fontId="1" type="noConversion"/>
  </si>
  <si>
    <t>QTY</t>
    <phoneticPr fontId="1" type="noConversion"/>
  </si>
  <si>
    <t>PRICE</t>
    <phoneticPr fontId="1" type="noConversion"/>
  </si>
  <si>
    <t>AMOUNT</t>
    <phoneticPr fontId="1" type="noConversion"/>
  </si>
  <si>
    <t>INVOICE</t>
    <phoneticPr fontId="1" type="noConversion"/>
  </si>
  <si>
    <t xml:space="preserve">METHOD  OF  PAYMENT :T/T REMITTANCE </t>
    <phoneticPr fontId="1" type="noConversion"/>
  </si>
  <si>
    <t xml:space="preserve">COUNTRY  OF  ORIGIN :JAPAN                                           </t>
    <phoneticPr fontId="1" type="noConversion"/>
  </si>
  <si>
    <t xml:space="preserve">                </t>
    <phoneticPr fontId="1" type="noConversion"/>
  </si>
  <si>
    <t xml:space="preserve">                                                                                           </t>
    <phoneticPr fontId="1" type="noConversion"/>
  </si>
  <si>
    <t xml:space="preserve">  SIGNED  BY : </t>
  </si>
  <si>
    <t xml:space="preserve"> </t>
    <phoneticPr fontId="1" type="noConversion"/>
  </si>
  <si>
    <t>Case No.1</t>
    <phoneticPr fontId="1" type="noConversion"/>
  </si>
  <si>
    <t xml:space="preserve">      QTY</t>
    <phoneticPr fontId="1" type="noConversion"/>
  </si>
  <si>
    <t xml:space="preserve">   N.W.</t>
    <phoneticPr fontId="1" type="noConversion"/>
  </si>
  <si>
    <t>CONTRACT</t>
    <phoneticPr fontId="1" type="noConversion"/>
  </si>
  <si>
    <t xml:space="preserve">SHIPPED  FROM:SHANGHAI   </t>
    <phoneticPr fontId="19" type="noConversion"/>
  </si>
  <si>
    <t>SAILING ON OR ABOUT</t>
    <phoneticPr fontId="19" type="noConversion"/>
  </si>
  <si>
    <t xml:space="preserve">Non-wooden  packing           </t>
  </si>
  <si>
    <t>PACKING METHOD:CARTON PACKING</t>
    <phoneticPr fontId="19" type="noConversion"/>
  </si>
  <si>
    <t>TO:HUIZHOU</t>
    <phoneticPr fontId="19" type="noConversion"/>
  </si>
  <si>
    <t>PER:LIZHI</t>
    <phoneticPr fontId="19" type="noConversion"/>
  </si>
  <si>
    <t>FUKOKU(SHANGHAI)CO., LTD</t>
    <phoneticPr fontId="1" type="noConversion"/>
  </si>
  <si>
    <t>7135-0325</t>
    <phoneticPr fontId="1" type="noConversion"/>
  </si>
  <si>
    <t>7135-0288</t>
    <phoneticPr fontId="1" type="noConversion"/>
  </si>
  <si>
    <t>SNP</t>
    <phoneticPr fontId="1" type="noConversion"/>
  </si>
  <si>
    <t>7135-0030</t>
    <phoneticPr fontId="1" type="noConversion"/>
  </si>
  <si>
    <t>7135-0077</t>
    <phoneticPr fontId="1" type="noConversion"/>
  </si>
  <si>
    <t>7135-0180</t>
    <phoneticPr fontId="1" type="noConversion"/>
  </si>
  <si>
    <t>7135-0183</t>
    <phoneticPr fontId="1" type="noConversion"/>
  </si>
  <si>
    <t>7135-0189</t>
    <phoneticPr fontId="1" type="noConversion"/>
  </si>
  <si>
    <t>7135-0250</t>
    <phoneticPr fontId="1" type="noConversion"/>
  </si>
  <si>
    <t>7135-0278</t>
    <phoneticPr fontId="1" type="noConversion"/>
  </si>
  <si>
    <t>7135-0309</t>
    <phoneticPr fontId="1" type="noConversion"/>
  </si>
  <si>
    <t>7135-0324</t>
    <phoneticPr fontId="1" type="noConversion"/>
  </si>
  <si>
    <t>7135-0330</t>
    <phoneticPr fontId="1" type="noConversion"/>
  </si>
  <si>
    <t>7135-0541</t>
    <phoneticPr fontId="18" type="noConversion"/>
  </si>
  <si>
    <t>7135-0706</t>
    <phoneticPr fontId="1" type="noConversion"/>
  </si>
  <si>
    <t>7165-0813</t>
    <phoneticPr fontId="1" type="noConversion"/>
  </si>
  <si>
    <t>7165-0768</t>
    <phoneticPr fontId="1" type="noConversion"/>
  </si>
  <si>
    <r>
      <rPr>
        <b/>
        <sz val="12"/>
        <color theme="1"/>
        <rFont val="宋体"/>
        <family val="3"/>
        <charset val="134"/>
      </rPr>
      <t>品番</t>
    </r>
    <phoneticPr fontId="1" type="noConversion"/>
  </si>
  <si>
    <r>
      <rPr>
        <b/>
        <sz val="12"/>
        <color theme="1"/>
        <rFont val="宋体"/>
        <family val="3"/>
        <charset val="134"/>
      </rPr>
      <t>美金</t>
    </r>
    <phoneticPr fontId="1" type="noConversion"/>
  </si>
  <si>
    <r>
      <rPr>
        <b/>
        <sz val="12"/>
        <color theme="1"/>
        <rFont val="宋体"/>
        <family val="3"/>
        <charset val="134"/>
      </rPr>
      <t>净重</t>
    </r>
    <phoneticPr fontId="1" type="noConversion"/>
  </si>
  <si>
    <t>人民币</t>
    <phoneticPr fontId="1" type="noConversion"/>
  </si>
  <si>
    <t>7135-0418</t>
    <phoneticPr fontId="1" type="noConversion"/>
  </si>
  <si>
    <t>7135-0736</t>
    <phoneticPr fontId="1" type="noConversion"/>
  </si>
  <si>
    <t>7135-0078</t>
  </si>
  <si>
    <t>7135-0082</t>
  </si>
  <si>
    <t>7135-0083</t>
  </si>
  <si>
    <t>7135-0176</t>
  </si>
  <si>
    <t>7135-0239</t>
  </si>
  <si>
    <t>7135-0242</t>
  </si>
  <si>
    <t>7135-0250</t>
  </si>
  <si>
    <t>7135-0265</t>
  </si>
  <si>
    <t>7135-0273</t>
  </si>
  <si>
    <t>7135-0324</t>
  </si>
  <si>
    <t>7135-0326</t>
  </si>
  <si>
    <t>7135-0330</t>
  </si>
  <si>
    <t>7135-0461</t>
  </si>
  <si>
    <t>7135-0462</t>
  </si>
  <si>
    <t>7135-0512</t>
  </si>
  <si>
    <t>7165-0430</t>
  </si>
  <si>
    <t>7165-0667</t>
  </si>
  <si>
    <t>7165-0768</t>
  </si>
  <si>
    <t>7165-0813</t>
  </si>
  <si>
    <t>7165-1213</t>
  </si>
  <si>
    <t>7135-0579</t>
  </si>
  <si>
    <t>7135-0599</t>
  </si>
  <si>
    <t>7135-0325</t>
  </si>
  <si>
    <t>7135-0077</t>
  </si>
  <si>
    <t>7135-0418</t>
  </si>
  <si>
    <t>7135-0736</t>
  </si>
  <si>
    <t>7135-0264</t>
    <phoneticPr fontId="1" type="noConversion"/>
  </si>
  <si>
    <t>7135-0235</t>
    <phoneticPr fontId="1" type="noConversion"/>
  </si>
  <si>
    <t>7135-0140</t>
    <phoneticPr fontId="1" type="noConversion"/>
  </si>
  <si>
    <t>7135-0536</t>
    <phoneticPr fontId="1" type="noConversion"/>
  </si>
  <si>
    <t>7135-0243</t>
  </si>
  <si>
    <t>7165-0360</t>
    <phoneticPr fontId="1" type="noConversion"/>
  </si>
  <si>
    <t>7165-0469</t>
    <phoneticPr fontId="1" type="noConversion"/>
  </si>
  <si>
    <t>7165-0486</t>
    <phoneticPr fontId="1" type="noConversion"/>
  </si>
  <si>
    <t>FSCHZ-18001E</t>
    <phoneticPr fontId="1" type="noConversion"/>
  </si>
  <si>
    <t>7135-0183</t>
  </si>
  <si>
    <t>7135-0278</t>
  </si>
  <si>
    <t>7135-0536</t>
  </si>
  <si>
    <t>PO#:FFG-1801-E002</t>
    <phoneticPr fontId="1" type="noConversion"/>
  </si>
  <si>
    <t>Total:</t>
    <phoneticPr fontId="1" type="noConversion"/>
  </si>
  <si>
    <t>PO#:FFG-1801-E001</t>
    <phoneticPr fontId="1" type="noConversion"/>
  </si>
  <si>
    <t>PO#:FFG-1801-D003</t>
    <phoneticPr fontId="1" type="noConversion"/>
  </si>
  <si>
    <t>PO#:FFG-1801-D001</t>
    <phoneticPr fontId="1" type="noConversion"/>
  </si>
  <si>
    <t>PO#:FFG-1712-D005</t>
    <phoneticPr fontId="1" type="noConversion"/>
  </si>
  <si>
    <t>宅急便</t>
    <phoneticPr fontId="1" type="noConversion"/>
  </si>
  <si>
    <t>USDINVOICE</t>
    <phoneticPr fontId="1" type="noConversion"/>
  </si>
  <si>
    <t>RMBINVOICE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</si>
</sst>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25" formatCode="\$#,##0.00_);\(\$#,##0.00\)"/>
    <numFmt numFmtId="26" formatCode="\$#,##0.00_);[Red]\(\$#,##0.00\)"/>
    <numFmt numFmtId="176" formatCode="\$#,##0.0000_);[Red]\(\$#,##0.0000\)"/>
    <numFmt numFmtId="177" formatCode="0.00_ "/>
    <numFmt numFmtId="178" formatCode="#,##0.00&quot;KGS&quot;"/>
    <numFmt numFmtId="179" formatCode="0_);[Red]\(0\)"/>
    <numFmt numFmtId="180" formatCode="#,##0&quot;CTNS&quot;"/>
    <numFmt numFmtId="181" formatCode="#,##0_);[Red]\(#,##0\)"/>
    <numFmt numFmtId="182" formatCode="###&quot;CTNS&quot;"/>
    <numFmt numFmtId="183" formatCode="#,##0_ "/>
    <numFmt numFmtId="184" formatCode="&quot;¥&quot;#,##0.0000_);[Red]\(&quot;¥&quot;#,##0.0000\)"/>
    <numFmt numFmtId="185" formatCode="&quot;¥&quot;#,##0.00_);[Red]\(&quot;¥&quot;#,##0.00\)"/>
    <numFmt numFmtId="186" formatCode="[$-409]dd/mmm/yy;@"/>
    <numFmt numFmtId="187" formatCode="0_);\(0\)"/>
    <numFmt numFmtId="188" formatCode="0.0000_);\(0.0000\)"/>
    <numFmt numFmtId="189" formatCode="#,##0_);\(#,##0\)"/>
  </numFmts>
  <fonts count="25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b/>
      <sz val="12"/>
      <color indexed="10"/>
      <name val="Times New Roman"/>
      <family val="1"/>
    </font>
    <font>
      <b/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C000"/>
      <name val="Microsoft YaHei UI"/>
      <family val="2"/>
      <charset val="134"/>
    </font>
    <font>
      <b/>
      <sz val="20"/>
      <name val="Times New Roman"/>
      <family val="1"/>
    </font>
    <font>
      <sz val="20"/>
      <name val="Times New Roman"/>
      <family val="1"/>
    </font>
    <font>
      <b/>
      <sz val="9"/>
      <color indexed="10"/>
      <name val="Times New Roman"/>
      <family val="1"/>
    </font>
    <font>
      <sz val="20"/>
      <name val="宋体"/>
      <family val="3"/>
      <charset val="134"/>
    </font>
    <font>
      <b/>
      <sz val="10"/>
      <color rgb="FF92D050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b/>
      <sz val="10"/>
      <color rgb="FFFF0000"/>
      <name val="Times New Roman"/>
      <family val="1"/>
    </font>
    <font>
      <b/>
      <sz val="12"/>
      <color rgb="FFFF0000"/>
      <name val="宋体"/>
      <family val="3"/>
      <charset val="134"/>
    </font>
    <font>
      <b/>
      <sz val="8"/>
      <color rgb="FFFFC000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31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3" fillId="0" borderId="0" xfId="0" applyFont="1" applyAlignment="1">
      <alignment horizontal="right"/>
    </xf>
    <xf numFmtId="0" fontId="7" fillId="0" borderId="0" xfId="0" applyFont="1" applyFill="1"/>
    <xf numFmtId="177" fontId="5" fillId="0" borderId="0" xfId="0" applyNumberFormat="1" applyFont="1"/>
    <xf numFmtId="0" fontId="3" fillId="0" borderId="0" xfId="0" applyFont="1" applyBorder="1"/>
    <xf numFmtId="181" fontId="3" fillId="0" borderId="0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3" xfId="0" applyFont="1" applyBorder="1"/>
    <xf numFmtId="0" fontId="5" fillId="0" borderId="0" xfId="0" applyFont="1" applyBorder="1"/>
    <xf numFmtId="184" fontId="3" fillId="0" borderId="0" xfId="0" applyNumberFormat="1" applyFont="1"/>
    <xf numFmtId="184" fontId="3" fillId="0" borderId="0" xfId="0" applyNumberFormat="1" applyFont="1" applyBorder="1"/>
    <xf numFmtId="184" fontId="5" fillId="0" borderId="4" xfId="0" applyNumberFormat="1" applyFont="1" applyBorder="1"/>
    <xf numFmtId="184" fontId="5" fillId="0" borderId="3" xfId="0" applyNumberFormat="1" applyFont="1" applyBorder="1"/>
    <xf numFmtId="185" fontId="3" fillId="0" borderId="0" xfId="0" applyNumberFormat="1" applyFont="1" applyBorder="1"/>
    <xf numFmtId="185" fontId="3" fillId="0" borderId="0" xfId="0" applyNumberFormat="1" applyFont="1"/>
    <xf numFmtId="185" fontId="3" fillId="0" borderId="0" xfId="0" applyNumberFormat="1" applyFont="1" applyAlignment="1">
      <alignment horizontal="center"/>
    </xf>
    <xf numFmtId="185" fontId="5" fillId="0" borderId="0" xfId="0" applyNumberFormat="1" applyFont="1"/>
    <xf numFmtId="181" fontId="3" fillId="0" borderId="0" xfId="0" applyNumberFormat="1" applyFont="1" applyAlignment="1">
      <alignment horizontal="center"/>
    </xf>
    <xf numFmtId="181" fontId="5" fillId="0" borderId="4" xfId="0" applyNumberFormat="1" applyFont="1" applyBorder="1" applyAlignment="1">
      <alignment horizontal="center"/>
    </xf>
    <xf numFmtId="181" fontId="5" fillId="0" borderId="3" xfId="0" applyNumberFormat="1" applyFont="1" applyBorder="1" applyAlignment="1">
      <alignment horizontal="center"/>
    </xf>
    <xf numFmtId="181" fontId="5" fillId="0" borderId="0" xfId="0" applyNumberFormat="1" applyFont="1" applyAlignment="1">
      <alignment horizontal="center"/>
    </xf>
    <xf numFmtId="26" fontId="3" fillId="0" borderId="0" xfId="0" applyNumberFormat="1" applyFont="1" applyBorder="1"/>
    <xf numFmtId="26" fontId="5" fillId="0" borderId="0" xfId="0" applyNumberFormat="1" applyFont="1"/>
    <xf numFmtId="180" fontId="3" fillId="0" borderId="0" xfId="0" applyNumberFormat="1" applyFont="1"/>
    <xf numFmtId="180" fontId="3" fillId="0" borderId="0" xfId="0" applyNumberFormat="1" applyFont="1" applyAlignment="1">
      <alignment horizontal="left"/>
    </xf>
    <xf numFmtId="180" fontId="3" fillId="0" borderId="0" xfId="0" applyNumberFormat="1" applyFont="1" applyBorder="1"/>
    <xf numFmtId="180" fontId="5" fillId="0" borderId="4" xfId="0" applyNumberFormat="1" applyFont="1" applyBorder="1"/>
    <xf numFmtId="180" fontId="5" fillId="0" borderId="3" xfId="0" applyNumberFormat="1" applyFont="1" applyBorder="1"/>
    <xf numFmtId="180" fontId="5" fillId="0" borderId="0" xfId="0" applyNumberFormat="1" applyFont="1"/>
    <xf numFmtId="0" fontId="4" fillId="0" borderId="0" xfId="0" applyFont="1" applyFill="1"/>
    <xf numFmtId="181" fontId="3" fillId="0" borderId="0" xfId="0" applyNumberFormat="1" applyFont="1" applyFill="1" applyAlignment="1">
      <alignment horizontal="right"/>
    </xf>
    <xf numFmtId="179" fontId="4" fillId="0" borderId="0" xfId="0" applyNumberFormat="1" applyFont="1"/>
    <xf numFmtId="0" fontId="3" fillId="0" borderId="0" xfId="0" applyFont="1" applyFill="1"/>
    <xf numFmtId="18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26" fontId="3" fillId="0" borderId="0" xfId="0" applyNumberFormat="1" applyFont="1" applyFill="1" applyBorder="1"/>
    <xf numFmtId="0" fontId="3" fillId="3" borderId="0" xfId="0" applyFont="1" applyFill="1"/>
    <xf numFmtId="181" fontId="3" fillId="3" borderId="0" xfId="0" applyNumberFormat="1" applyFont="1" applyFill="1" applyAlignment="1">
      <alignment horizontal="right"/>
    </xf>
    <xf numFmtId="181" fontId="3" fillId="0" borderId="0" xfId="0" applyNumberFormat="1" applyFont="1" applyBorder="1" applyAlignment="1">
      <alignment horizontal="right"/>
    </xf>
    <xf numFmtId="0" fontId="3" fillId="0" borderId="4" xfId="0" applyFont="1" applyBorder="1" applyAlignment="1"/>
    <xf numFmtId="184" fontId="3" fillId="0" borderId="0" xfId="0" applyNumberFormat="1" applyFont="1" applyAlignment="1">
      <alignment horizontal="right"/>
    </xf>
    <xf numFmtId="0" fontId="3" fillId="0" borderId="8" xfId="0" applyFont="1" applyFill="1" applyBorder="1"/>
    <xf numFmtId="26" fontId="3" fillId="0" borderId="8" xfId="0" applyNumberFormat="1" applyFont="1" applyFill="1" applyBorder="1"/>
    <xf numFmtId="181" fontId="5" fillId="0" borderId="0" xfId="0" applyNumberFormat="1" applyFont="1" applyAlignment="1">
      <alignment horizontal="right"/>
    </xf>
    <xf numFmtId="26" fontId="5" fillId="0" borderId="0" xfId="0" applyNumberFormat="1" applyFont="1" applyBorder="1"/>
    <xf numFmtId="0" fontId="5" fillId="0" borderId="1" xfId="0" applyFont="1" applyBorder="1"/>
    <xf numFmtId="26" fontId="5" fillId="0" borderId="1" xfId="0" applyNumberFormat="1" applyFont="1" applyBorder="1"/>
    <xf numFmtId="26" fontId="5" fillId="0" borderId="0" xfId="0" applyNumberFormat="1" applyFont="1" applyAlignment="1">
      <alignment horizontal="right"/>
    </xf>
    <xf numFmtId="0" fontId="3" fillId="0" borderId="8" xfId="0" applyFont="1" applyFill="1" applyBorder="1" applyAlignment="1">
      <alignment horizontal="center"/>
    </xf>
    <xf numFmtId="181" fontId="3" fillId="0" borderId="8" xfId="0" applyNumberFormat="1" applyFont="1" applyFill="1" applyBorder="1" applyAlignment="1">
      <alignment horizontal="right"/>
    </xf>
    <xf numFmtId="15" fontId="7" fillId="0" borderId="7" xfId="0" applyNumberFormat="1" applyFont="1" applyBorder="1" applyAlignment="1">
      <alignment horizontal="right"/>
    </xf>
    <xf numFmtId="185" fontId="15" fillId="0" borderId="4" xfId="0" applyNumberFormat="1" applyFont="1" applyBorder="1" applyAlignment="1">
      <alignment horizontal="left"/>
    </xf>
    <xf numFmtId="15" fontId="15" fillId="0" borderId="3" xfId="0" applyNumberFormat="1" applyFont="1" applyBorder="1" applyAlignment="1">
      <alignment horizontal="left"/>
    </xf>
    <xf numFmtId="187" fontId="11" fillId="0" borderId="0" xfId="0" applyNumberFormat="1" applyFont="1" applyAlignment="1">
      <alignment horizontal="left"/>
    </xf>
    <xf numFmtId="187" fontId="17" fillId="3" borderId="0" xfId="0" applyNumberFormat="1" applyFont="1" applyFill="1" applyBorder="1" applyAlignment="1">
      <alignment horizontal="left"/>
    </xf>
    <xf numFmtId="187" fontId="17" fillId="0" borderId="0" xfId="0" applyNumberFormat="1" applyFont="1" applyFill="1" applyAlignment="1">
      <alignment horizontal="left"/>
    </xf>
    <xf numFmtId="187" fontId="17" fillId="0" borderId="0" xfId="0" applyNumberFormat="1" applyFont="1" applyFill="1" applyBorder="1" applyAlignment="1">
      <alignment horizontal="left"/>
    </xf>
    <xf numFmtId="188" fontId="17" fillId="0" borderId="0" xfId="0" applyNumberFormat="1" applyFont="1" applyFill="1" applyAlignment="1">
      <alignment horizontal="left"/>
    </xf>
    <xf numFmtId="188" fontId="17" fillId="0" borderId="0" xfId="0" applyNumberFormat="1" applyFont="1" applyFill="1" applyBorder="1" applyAlignment="1">
      <alignment horizontal="left"/>
    </xf>
    <xf numFmtId="188" fontId="17" fillId="3" borderId="0" xfId="0" applyNumberFormat="1" applyFont="1" applyFill="1" applyBorder="1" applyAlignment="1">
      <alignment horizontal="left"/>
    </xf>
    <xf numFmtId="181" fontId="3" fillId="6" borderId="2" xfId="0" applyNumberFormat="1" applyFont="1" applyFill="1" applyBorder="1" applyAlignment="1">
      <alignment horizontal="center"/>
    </xf>
    <xf numFmtId="184" fontId="3" fillId="6" borderId="2" xfId="0" applyNumberFormat="1" applyFont="1" applyFill="1" applyBorder="1"/>
    <xf numFmtId="185" fontId="3" fillId="6" borderId="2" xfId="0" applyNumberFormat="1" applyFont="1" applyFill="1" applyBorder="1"/>
    <xf numFmtId="0" fontId="7" fillId="6" borderId="0" xfId="0" applyFont="1" applyFill="1" applyBorder="1"/>
    <xf numFmtId="180" fontId="3" fillId="6" borderId="0" xfId="0" applyNumberFormat="1" applyFont="1" applyFill="1" applyBorder="1"/>
    <xf numFmtId="181" fontId="7" fillId="6" borderId="0" xfId="0" applyNumberFormat="1" applyFont="1" applyFill="1" applyBorder="1" applyAlignment="1">
      <alignment horizontal="center"/>
    </xf>
    <xf numFmtId="184" fontId="4" fillId="6" borderId="0" xfId="0" applyNumberFormat="1" applyFont="1" applyFill="1" applyBorder="1" applyAlignment="1">
      <alignment horizontal="center"/>
    </xf>
    <xf numFmtId="185" fontId="4" fillId="6" borderId="0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180" fontId="3" fillId="6" borderId="0" xfId="0" applyNumberFormat="1" applyFont="1" applyFill="1" applyBorder="1" applyAlignment="1">
      <alignment horizontal="right"/>
    </xf>
    <xf numFmtId="181" fontId="3" fillId="6" borderId="0" xfId="0" applyNumberFormat="1" applyFont="1" applyFill="1" applyBorder="1" applyAlignment="1">
      <alignment horizontal="right"/>
    </xf>
    <xf numFmtId="184" fontId="3" fillId="6" borderId="0" xfId="0" applyNumberFormat="1" applyFont="1" applyFill="1" applyBorder="1" applyAlignment="1">
      <alignment horizontal="center"/>
    </xf>
    <xf numFmtId="185" fontId="3" fillId="6" borderId="0" xfId="0" applyNumberFormat="1" applyFont="1" applyFill="1" applyBorder="1" applyAlignment="1">
      <alignment horizontal="right"/>
    </xf>
    <xf numFmtId="181" fontId="10" fillId="6" borderId="0" xfId="0" applyNumberFormat="1" applyFont="1" applyFill="1" applyBorder="1" applyAlignment="1">
      <alignment horizontal="right"/>
    </xf>
    <xf numFmtId="181" fontId="3" fillId="6" borderId="0" xfId="0" applyNumberFormat="1" applyFont="1" applyFill="1" applyAlignment="1">
      <alignment horizontal="right"/>
    </xf>
    <xf numFmtId="181" fontId="3" fillId="6" borderId="0" xfId="0" applyNumberFormat="1" applyFont="1" applyFill="1" applyAlignment="1">
      <alignment horizontal="center"/>
    </xf>
    <xf numFmtId="179" fontId="4" fillId="0" borderId="0" xfId="0" applyNumberFormat="1" applyFont="1" applyProtection="1">
      <protection hidden="1"/>
    </xf>
    <xf numFmtId="0" fontId="4" fillId="0" borderId="0" xfId="0" applyFont="1" applyProtection="1">
      <protection hidden="1"/>
    </xf>
    <xf numFmtId="0" fontId="3" fillId="0" borderId="4" xfId="0" applyFont="1" applyBorder="1" applyAlignment="1" applyProtection="1">
      <protection hidden="1"/>
    </xf>
    <xf numFmtId="0" fontId="3" fillId="0" borderId="4" xfId="0" applyFont="1" applyBorder="1" applyAlignment="1" applyProtection="1">
      <alignment horizontal="left"/>
      <protection hidden="1"/>
    </xf>
    <xf numFmtId="179" fontId="4" fillId="0" borderId="0" xfId="0" applyNumberFormat="1" applyFont="1" applyAlignment="1" applyProtection="1">
      <alignment horizontal="left"/>
      <protection hidden="1"/>
    </xf>
    <xf numFmtId="0" fontId="3" fillId="0" borderId="0" xfId="0" applyFont="1" applyBorder="1" applyProtection="1">
      <protection hidden="1"/>
    </xf>
    <xf numFmtId="181" fontId="3" fillId="0" borderId="0" xfId="0" applyNumberFormat="1" applyFont="1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alignment horizontal="left"/>
      <protection hidden="1"/>
    </xf>
    <xf numFmtId="26" fontId="3" fillId="0" borderId="0" xfId="0" applyNumberFormat="1" applyFont="1" applyBorder="1" applyProtection="1">
      <protection hidden="1"/>
    </xf>
    <xf numFmtId="179" fontId="4" fillId="0" borderId="0" xfId="0" applyNumberFormat="1" applyFont="1" applyBorder="1" applyProtection="1">
      <protection hidden="1"/>
    </xf>
    <xf numFmtId="0" fontId="3" fillId="0" borderId="0" xfId="0" applyFont="1" applyAlignment="1" applyProtection="1">
      <alignment horizontal="left"/>
      <protection hidden="1"/>
    </xf>
    <xf numFmtId="181" fontId="3" fillId="0" borderId="0" xfId="0" applyNumberFormat="1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right"/>
      <protection hidden="1"/>
    </xf>
    <xf numFmtId="26" fontId="15" fillId="0" borderId="4" xfId="0" applyNumberFormat="1" applyFont="1" applyBorder="1" applyAlignment="1" applyProtection="1">
      <alignment horizontal="left"/>
      <protection hidden="1"/>
    </xf>
    <xf numFmtId="179" fontId="12" fillId="3" borderId="0" xfId="0" applyNumberFormat="1" applyFont="1" applyFill="1" applyBorder="1" applyProtection="1">
      <protection hidden="1"/>
    </xf>
    <xf numFmtId="0" fontId="3" fillId="0" borderId="0" xfId="0" applyFont="1" applyProtection="1">
      <protection hidden="1"/>
    </xf>
    <xf numFmtId="186" fontId="15" fillId="0" borderId="3" xfId="0" applyNumberFormat="1" applyFont="1" applyBorder="1" applyAlignment="1" applyProtection="1">
      <alignment horizontal="left"/>
      <protection hidden="1"/>
    </xf>
    <xf numFmtId="186" fontId="7" fillId="0" borderId="7" xfId="0" applyNumberFormat="1" applyFont="1" applyBorder="1" applyAlignment="1" applyProtection="1">
      <alignment horizontal="right"/>
      <protection hidden="1"/>
    </xf>
    <xf numFmtId="0" fontId="6" fillId="0" borderId="4" xfId="0" applyFont="1" applyBorder="1" applyProtection="1">
      <protection hidden="1"/>
    </xf>
    <xf numFmtId="0" fontId="5" fillId="0" borderId="4" xfId="0" applyFont="1" applyBorder="1" applyProtection="1">
      <protection hidden="1"/>
    </xf>
    <xf numFmtId="181" fontId="5" fillId="0" borderId="4" xfId="0" applyNumberFormat="1" applyFont="1" applyBorder="1" applyAlignment="1" applyProtection="1">
      <alignment horizontal="center"/>
      <protection hidden="1"/>
    </xf>
    <xf numFmtId="0" fontId="5" fillId="0" borderId="4" xfId="0" applyFont="1" applyBorder="1" applyAlignment="1" applyProtection="1">
      <alignment horizontal="left"/>
      <protection hidden="1"/>
    </xf>
    <xf numFmtId="0" fontId="5" fillId="0" borderId="3" xfId="0" applyFont="1" applyBorder="1" applyProtection="1">
      <protection hidden="1"/>
    </xf>
    <xf numFmtId="181" fontId="5" fillId="0" borderId="3" xfId="0" applyNumberFormat="1" applyFont="1" applyBorder="1" applyAlignment="1" applyProtection="1">
      <alignment horizontal="center"/>
      <protection hidden="1"/>
    </xf>
    <xf numFmtId="0" fontId="5" fillId="0" borderId="3" xfId="0" applyFont="1" applyBorder="1" applyAlignment="1" applyProtection="1">
      <alignment horizontal="left"/>
      <protection hidden="1"/>
    </xf>
    <xf numFmtId="179" fontId="4" fillId="5" borderId="0" xfId="0" applyNumberFormat="1" applyFont="1" applyFill="1" applyProtection="1">
      <protection hidden="1"/>
    </xf>
    <xf numFmtId="26" fontId="3" fillId="0" borderId="0" xfId="0" applyNumberFormat="1" applyFont="1" applyProtection="1">
      <protection hidden="1"/>
    </xf>
    <xf numFmtId="0" fontId="3" fillId="0" borderId="8" xfId="0" applyFont="1" applyFill="1" applyBorder="1" applyProtection="1">
      <protection hidden="1"/>
    </xf>
    <xf numFmtId="181" fontId="3" fillId="0" borderId="8" xfId="0" applyNumberFormat="1" applyFont="1" applyFill="1" applyBorder="1" applyAlignment="1" applyProtection="1">
      <alignment horizontal="right"/>
      <protection hidden="1"/>
    </xf>
    <xf numFmtId="0" fontId="3" fillId="0" borderId="8" xfId="0" applyFont="1" applyFill="1" applyBorder="1" applyAlignment="1" applyProtection="1">
      <alignment horizontal="left"/>
      <protection hidden="1"/>
    </xf>
    <xf numFmtId="0" fontId="3" fillId="0" borderId="8" xfId="0" applyFont="1" applyFill="1" applyBorder="1" applyAlignment="1" applyProtection="1">
      <alignment horizontal="center"/>
      <protection hidden="1"/>
    </xf>
    <xf numFmtId="26" fontId="3" fillId="0" borderId="8" xfId="0" applyNumberFormat="1" applyFont="1" applyFill="1" applyBorder="1" applyProtection="1">
      <protection hidden="1"/>
    </xf>
    <xf numFmtId="0" fontId="7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left"/>
      <protection hidden="1"/>
    </xf>
    <xf numFmtId="181" fontId="3" fillId="0" borderId="0" xfId="0" applyNumberFormat="1" applyFont="1" applyFill="1" applyAlignment="1" applyProtection="1">
      <alignment horizontal="center"/>
      <protection hidden="1"/>
    </xf>
    <xf numFmtId="0" fontId="3" fillId="0" borderId="0" xfId="0" applyFont="1" applyFill="1" applyAlignment="1" applyProtection="1">
      <alignment horizontal="left"/>
      <protection hidden="1"/>
    </xf>
    <xf numFmtId="0" fontId="3" fillId="0" borderId="0" xfId="0" applyFont="1" applyFill="1" applyProtection="1">
      <protection hidden="1"/>
    </xf>
    <xf numFmtId="26" fontId="3" fillId="0" borderId="0" xfId="0" applyNumberFormat="1" applyFont="1" applyFill="1" applyProtection="1">
      <protection hidden="1"/>
    </xf>
    <xf numFmtId="176" fontId="3" fillId="0" borderId="0" xfId="0" applyNumberFormat="1" applyFont="1" applyFill="1" applyAlignment="1" applyProtection="1">
      <alignment horizontal="center"/>
      <protection hidden="1"/>
    </xf>
    <xf numFmtId="26" fontId="3" fillId="0" borderId="0" xfId="0" applyNumberFormat="1" applyFont="1" applyFill="1" applyAlignment="1" applyProtection="1">
      <alignment horizontal="right"/>
      <protection hidden="1"/>
    </xf>
    <xf numFmtId="0" fontId="3" fillId="0" borderId="0" xfId="0" applyFont="1" applyFill="1" applyAlignment="1" applyProtection="1">
      <alignment horizontal="center"/>
      <protection hidden="1"/>
    </xf>
    <xf numFmtId="181" fontId="3" fillId="0" borderId="0" xfId="0" applyNumberFormat="1" applyFont="1" applyFill="1" applyAlignment="1" applyProtection="1">
      <alignment horizontal="right"/>
      <protection hidden="1"/>
    </xf>
    <xf numFmtId="187" fontId="17" fillId="0" borderId="0" xfId="0" applyNumberFormat="1" applyFont="1" applyFill="1" applyAlignment="1" applyProtection="1">
      <alignment horizontal="left"/>
      <protection hidden="1"/>
    </xf>
    <xf numFmtId="188" fontId="17" fillId="0" borderId="0" xfId="0" applyNumberFormat="1" applyFont="1" applyFill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76" fontId="3" fillId="0" borderId="0" xfId="0" applyNumberFormat="1" applyFont="1" applyAlignment="1" applyProtection="1">
      <alignment horizontal="center"/>
      <protection hidden="1"/>
    </xf>
    <xf numFmtId="26" fontId="3" fillId="0" borderId="0" xfId="0" applyNumberFormat="1" applyFont="1" applyAlignment="1" applyProtection="1">
      <alignment horizontal="right"/>
      <protection hidden="1"/>
    </xf>
    <xf numFmtId="187" fontId="17" fillId="0" borderId="0" xfId="0" applyNumberFormat="1" applyFont="1" applyBorder="1" applyAlignment="1" applyProtection="1">
      <alignment horizontal="left"/>
      <protection hidden="1"/>
    </xf>
    <xf numFmtId="0" fontId="3" fillId="3" borderId="0" xfId="0" applyFont="1" applyFill="1" applyAlignment="1" applyProtection="1">
      <alignment horizontal="center"/>
      <protection hidden="1"/>
    </xf>
    <xf numFmtId="0" fontId="3" fillId="3" borderId="0" xfId="0" applyFont="1" applyFill="1" applyProtection="1">
      <protection hidden="1"/>
    </xf>
    <xf numFmtId="181" fontId="3" fillId="3" borderId="0" xfId="0" applyNumberFormat="1" applyFont="1" applyFill="1" applyAlignment="1" applyProtection="1">
      <alignment horizontal="right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Protection="1">
      <protection hidden="1"/>
    </xf>
    <xf numFmtId="181" fontId="3" fillId="0" borderId="0" xfId="0" applyNumberFormat="1" applyFont="1" applyFill="1" applyBorder="1" applyAlignment="1" applyProtection="1">
      <alignment horizontal="right"/>
      <protection hidden="1"/>
    </xf>
    <xf numFmtId="0" fontId="3" fillId="0" borderId="0" xfId="0" applyFont="1" applyFill="1" applyBorder="1" applyAlignment="1" applyProtection="1">
      <alignment horizontal="left"/>
      <protection hidden="1"/>
    </xf>
    <xf numFmtId="187" fontId="17" fillId="0" borderId="0" xfId="0" applyNumberFormat="1" applyFont="1" applyFill="1" applyBorder="1" applyAlignment="1" applyProtection="1">
      <alignment horizontal="left"/>
      <protection hidden="1"/>
    </xf>
    <xf numFmtId="188" fontId="17" fillId="0" borderId="0" xfId="0" applyNumberFormat="1" applyFont="1" applyFill="1" applyBorder="1" applyAlignment="1" applyProtection="1">
      <alignment horizontal="left"/>
      <protection hidden="1"/>
    </xf>
    <xf numFmtId="49" fontId="3" fillId="0" borderId="0" xfId="0" applyNumberFormat="1" applyFont="1" applyFill="1" applyBorder="1" applyAlignment="1" applyProtection="1">
      <alignment horizontal="center"/>
      <protection hidden="1"/>
    </xf>
    <xf numFmtId="0" fontId="3" fillId="3" borderId="0" xfId="0" applyFont="1" applyFill="1" applyBorder="1" applyProtection="1">
      <protection hidden="1"/>
    </xf>
    <xf numFmtId="188" fontId="17" fillId="3" borderId="0" xfId="0" applyNumberFormat="1" applyFont="1" applyFill="1" applyBorder="1" applyAlignment="1" applyProtection="1">
      <alignment horizontal="left"/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11" fillId="0" borderId="0" xfId="0" applyFont="1" applyFill="1" applyBorder="1" applyAlignment="1" applyProtection="1">
      <alignment horizontal="right"/>
      <protection hidden="1"/>
    </xf>
    <xf numFmtId="0" fontId="11" fillId="3" borderId="0" xfId="0" applyFont="1" applyFill="1" applyAlignment="1" applyProtection="1">
      <alignment horizontal="right"/>
      <protection hidden="1"/>
    </xf>
    <xf numFmtId="179" fontId="8" fillId="0" borderId="0" xfId="0" applyNumberFormat="1" applyFont="1" applyProtection="1">
      <protection hidden="1"/>
    </xf>
    <xf numFmtId="0" fontId="5" fillId="0" borderId="0" xfId="0" applyFont="1" applyProtection="1">
      <protection hidden="1"/>
    </xf>
    <xf numFmtId="181" fontId="5" fillId="0" borderId="0" xfId="0" applyNumberFormat="1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left"/>
      <protection hidden="1"/>
    </xf>
    <xf numFmtId="26" fontId="5" fillId="0" borderId="0" xfId="0" applyNumberFormat="1" applyFont="1" applyProtection="1">
      <protection hidden="1"/>
    </xf>
    <xf numFmtId="26" fontId="5" fillId="0" borderId="0" xfId="0" applyNumberFormat="1" applyFont="1" applyAlignment="1" applyProtection="1">
      <alignment horizontal="right"/>
      <protection hidden="1"/>
    </xf>
    <xf numFmtId="181" fontId="5" fillId="0" borderId="0" xfId="0" applyNumberFormat="1" applyFont="1" applyAlignment="1" applyProtection="1">
      <alignment horizontal="right"/>
      <protection hidden="1"/>
    </xf>
    <xf numFmtId="0" fontId="5" fillId="0" borderId="1" xfId="0" applyFont="1" applyBorder="1" applyAlignment="1" applyProtection="1">
      <alignment horizontal="left"/>
      <protection hidden="1"/>
    </xf>
    <xf numFmtId="0" fontId="5" fillId="0" borderId="1" xfId="0" applyFont="1" applyBorder="1" applyProtection="1">
      <protection hidden="1"/>
    </xf>
    <xf numFmtId="26" fontId="5" fillId="0" borderId="1" xfId="0" applyNumberFormat="1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0" xfId="0" applyFont="1" applyBorder="1" applyProtection="1">
      <protection hidden="1"/>
    </xf>
    <xf numFmtId="26" fontId="5" fillId="0" borderId="0" xfId="0" applyNumberFormat="1" applyFont="1" applyBorder="1" applyProtection="1">
      <protection hidden="1"/>
    </xf>
    <xf numFmtId="179" fontId="3" fillId="0" borderId="0" xfId="0" applyNumberFormat="1" applyFont="1" applyBorder="1" applyProtection="1">
      <protection hidden="1"/>
    </xf>
    <xf numFmtId="179" fontId="3" fillId="0" borderId="0" xfId="0" applyNumberFormat="1" applyFont="1" applyProtection="1">
      <protection hidden="1"/>
    </xf>
    <xf numFmtId="0" fontId="4" fillId="0" borderId="0" xfId="0" applyFont="1" applyAlignment="1" applyProtection="1">
      <alignment horizontal="left"/>
      <protection hidden="1"/>
    </xf>
    <xf numFmtId="178" fontId="3" fillId="0" borderId="0" xfId="0" applyNumberFormat="1" applyFont="1" applyFill="1" applyAlignment="1" applyProtection="1">
      <alignment horizontal="right"/>
      <protection hidden="1"/>
    </xf>
    <xf numFmtId="178" fontId="3" fillId="0" borderId="0" xfId="0" applyNumberFormat="1" applyFont="1" applyFill="1" applyAlignment="1" applyProtection="1">
      <alignment horizontal="center"/>
      <protection hidden="1"/>
    </xf>
    <xf numFmtId="182" fontId="11" fillId="0" borderId="0" xfId="0" applyNumberFormat="1" applyFont="1" applyFill="1" applyAlignment="1" applyProtection="1">
      <alignment horizontal="left"/>
      <protection hidden="1"/>
    </xf>
    <xf numFmtId="0" fontId="5" fillId="0" borderId="0" xfId="0" applyFont="1" applyFill="1" applyProtection="1">
      <protection hidden="1"/>
    </xf>
    <xf numFmtId="0" fontId="3" fillId="0" borderId="0" xfId="0" applyFont="1" applyFill="1" applyAlignment="1" applyProtection="1">
      <alignment horizontal="right"/>
      <protection hidden="1"/>
    </xf>
    <xf numFmtId="178" fontId="3" fillId="0" borderId="0" xfId="0" applyNumberFormat="1" applyFont="1" applyFill="1" applyProtection="1">
      <protection hidden="1"/>
    </xf>
    <xf numFmtId="26" fontId="3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Protection="1">
      <protection hidden="1"/>
    </xf>
    <xf numFmtId="0" fontId="4" fillId="0" borderId="0" xfId="0" applyFont="1" applyFill="1" applyAlignment="1" applyProtection="1">
      <alignment horizontal="left"/>
      <protection hidden="1"/>
    </xf>
    <xf numFmtId="178" fontId="3" fillId="0" borderId="0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15" fontId="7" fillId="0" borderId="7" xfId="0" applyNumberFormat="1" applyFont="1" applyFill="1" applyBorder="1" applyAlignment="1" applyProtection="1">
      <alignment horizontal="right"/>
      <protection hidden="1"/>
    </xf>
    <xf numFmtId="0" fontId="5" fillId="0" borderId="4" xfId="0" applyFont="1" applyFill="1" applyBorder="1" applyProtection="1">
      <protection hidden="1"/>
    </xf>
    <xf numFmtId="178" fontId="5" fillId="0" borderId="4" xfId="0" applyNumberFormat="1" applyFont="1" applyFill="1" applyBorder="1" applyProtection="1">
      <protection hidden="1"/>
    </xf>
    <xf numFmtId="0" fontId="5" fillId="0" borderId="3" xfId="0" applyFont="1" applyFill="1" applyBorder="1" applyProtection="1">
      <protection hidden="1"/>
    </xf>
    <xf numFmtId="178" fontId="5" fillId="0" borderId="3" xfId="0" applyNumberFormat="1" applyFont="1" applyFill="1" applyBorder="1" applyProtection="1">
      <protection hidden="1"/>
    </xf>
    <xf numFmtId="181" fontId="3" fillId="0" borderId="8" xfId="0" applyNumberFormat="1" applyFont="1" applyFill="1" applyBorder="1" applyAlignment="1" applyProtection="1">
      <alignment horizontal="center"/>
      <protection hidden="1"/>
    </xf>
    <xf numFmtId="26" fontId="3" fillId="0" borderId="8" xfId="0" applyNumberFormat="1" applyFont="1" applyFill="1" applyBorder="1" applyAlignment="1" applyProtection="1">
      <alignment horizontal="center" vertical="center"/>
      <protection hidden="1"/>
    </xf>
    <xf numFmtId="187" fontId="11" fillId="0" borderId="0" xfId="0" applyNumberFormat="1" applyFont="1" applyFill="1" applyAlignment="1" applyProtection="1">
      <alignment horizontal="left"/>
      <protection hidden="1"/>
    </xf>
    <xf numFmtId="26" fontId="4" fillId="0" borderId="0" xfId="0" applyNumberFormat="1" applyFont="1" applyFill="1" applyBorder="1" applyProtection="1">
      <protection hidden="1"/>
    </xf>
    <xf numFmtId="0" fontId="8" fillId="0" borderId="0" xfId="0" applyFont="1" applyFill="1" applyProtection="1">
      <protection hidden="1"/>
    </xf>
    <xf numFmtId="0" fontId="6" fillId="0" borderId="0" xfId="0" applyFont="1" applyFill="1" applyBorder="1" applyProtection="1">
      <protection hidden="1"/>
    </xf>
    <xf numFmtId="0" fontId="6" fillId="0" borderId="0" xfId="0" applyFont="1" applyFill="1" applyProtection="1">
      <protection hidden="1"/>
    </xf>
    <xf numFmtId="0" fontId="5" fillId="0" borderId="0" xfId="0" applyFont="1" applyBorder="1" applyAlignment="1" applyProtection="1">
      <protection hidden="1"/>
    </xf>
    <xf numFmtId="0" fontId="5" fillId="0" borderId="0" xfId="0" applyFont="1" applyAlignment="1" applyProtection="1">
      <protection hidden="1"/>
    </xf>
    <xf numFmtId="0" fontId="5" fillId="0" borderId="0" xfId="0" applyFont="1" applyFill="1" applyBorder="1" applyProtection="1">
      <protection hidden="1"/>
    </xf>
    <xf numFmtId="178" fontId="5" fillId="0" borderId="0" xfId="0" applyNumberFormat="1" applyFont="1" applyFill="1" applyProtection="1">
      <protection hidden="1"/>
    </xf>
    <xf numFmtId="0" fontId="2" fillId="0" borderId="0" xfId="0" applyFont="1" applyFill="1" applyProtection="1">
      <protection hidden="1"/>
    </xf>
    <xf numFmtId="0" fontId="2" fillId="0" borderId="0" xfId="0" applyFont="1" applyFill="1" applyAlignment="1" applyProtection="1">
      <alignment horizontal="right"/>
      <protection hidden="1"/>
    </xf>
    <xf numFmtId="189" fontId="5" fillId="0" borderId="0" xfId="0" applyNumberFormat="1" applyFont="1" applyBorder="1"/>
    <xf numFmtId="25" fontId="5" fillId="0" borderId="0" xfId="0" applyNumberFormat="1" applyFont="1" applyBorder="1"/>
    <xf numFmtId="0" fontId="11" fillId="0" borderId="0" xfId="0" applyFont="1" applyFill="1" applyBorder="1"/>
    <xf numFmtId="181" fontId="11" fillId="0" borderId="0" xfId="0" applyNumberFormat="1" applyFont="1" applyFill="1" applyBorder="1" applyAlignment="1">
      <alignment horizontal="right"/>
    </xf>
    <xf numFmtId="0" fontId="11" fillId="0" borderId="0" xfId="0" applyFont="1" applyBorder="1"/>
    <xf numFmtId="181" fontId="11" fillId="0" borderId="0" xfId="0" applyNumberFormat="1" applyFont="1" applyBorder="1" applyAlignment="1">
      <alignment horizontal="right"/>
    </xf>
    <xf numFmtId="181" fontId="11" fillId="0" borderId="0" xfId="0" applyNumberFormat="1" applyFont="1" applyFill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176" fontId="11" fillId="0" borderId="0" xfId="0" applyNumberFormat="1" applyFont="1" applyAlignment="1" applyProtection="1">
      <alignment horizontal="center"/>
      <protection hidden="1"/>
    </xf>
    <xf numFmtId="26" fontId="11" fillId="0" borderId="0" xfId="0" applyNumberFormat="1" applyFont="1" applyAlignment="1" applyProtection="1">
      <alignment horizontal="right"/>
      <protection hidden="1"/>
    </xf>
    <xf numFmtId="181" fontId="3" fillId="7" borderId="0" xfId="0" applyNumberFormat="1" applyFont="1" applyFill="1" applyBorder="1" applyAlignment="1">
      <alignment horizontal="right"/>
    </xf>
    <xf numFmtId="181" fontId="3" fillId="7" borderId="0" xfId="0" applyNumberFormat="1" applyFont="1" applyFill="1" applyAlignment="1"/>
    <xf numFmtId="0" fontId="3" fillId="0" borderId="0" xfId="0" applyFont="1" applyBorder="1" applyAlignment="1"/>
    <xf numFmtId="0" fontId="3" fillId="0" borderId="0" xfId="0" applyFont="1" applyAlignment="1"/>
    <xf numFmtId="0" fontId="5" fillId="0" borderId="4" xfId="0" applyFont="1" applyBorder="1" applyAlignment="1"/>
    <xf numFmtId="0" fontId="5" fillId="0" borderId="3" xfId="0" applyFont="1" applyBorder="1" applyAlignment="1"/>
    <xf numFmtId="0" fontId="3" fillId="0" borderId="8" xfId="0" applyFont="1" applyFill="1" applyBorder="1" applyAlignment="1"/>
    <xf numFmtId="0" fontId="3" fillId="6" borderId="2" xfId="0" applyFont="1" applyFill="1" applyBorder="1" applyAlignment="1"/>
    <xf numFmtId="0" fontId="3" fillId="6" borderId="0" xfId="0" applyFont="1" applyFill="1" applyBorder="1" applyAlignment="1"/>
    <xf numFmtId="0" fontId="5" fillId="0" borderId="0" xfId="0" applyFont="1" applyAlignment="1"/>
    <xf numFmtId="0" fontId="5" fillId="0" borderId="1" xfId="0" applyFont="1" applyBorder="1" applyAlignment="1"/>
    <xf numFmtId="0" fontId="5" fillId="0" borderId="0" xfId="0" applyFont="1" applyBorder="1" applyAlignment="1"/>
    <xf numFmtId="0" fontId="20" fillId="0" borderId="0" xfId="0" applyFont="1" applyAlignment="1">
      <alignment horizontal="center"/>
    </xf>
    <xf numFmtId="179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horizontal="left"/>
    </xf>
    <xf numFmtId="0" fontId="20" fillId="3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/>
    </xf>
    <xf numFmtId="49" fontId="20" fillId="0" borderId="0" xfId="0" applyNumberFormat="1" applyFont="1" applyFill="1" applyBorder="1" applyAlignment="1">
      <alignment horizontal="left"/>
    </xf>
    <xf numFmtId="0" fontId="20" fillId="0" borderId="0" xfId="0" applyFont="1" applyBorder="1" applyAlignment="1">
      <alignment horizontal="left"/>
    </xf>
    <xf numFmtId="49" fontId="20" fillId="0" borderId="0" xfId="0" applyNumberFormat="1" applyFont="1" applyBorder="1" applyAlignment="1">
      <alignment horizontal="left"/>
    </xf>
    <xf numFmtId="49" fontId="20" fillId="3" borderId="0" xfId="0" applyNumberFormat="1" applyFont="1" applyFill="1" applyBorder="1" applyAlignment="1">
      <alignment horizontal="left"/>
    </xf>
    <xf numFmtId="187" fontId="20" fillId="0" borderId="0" xfId="0" applyNumberFormat="1" applyFont="1" applyBorder="1" applyAlignment="1">
      <alignment horizontal="left"/>
    </xf>
    <xf numFmtId="188" fontId="20" fillId="0" borderId="0" xfId="0" applyNumberFormat="1" applyFont="1" applyAlignment="1">
      <alignment horizontal="left"/>
    </xf>
    <xf numFmtId="187" fontId="20" fillId="0" borderId="0" xfId="0" applyNumberFormat="1" applyFont="1" applyFill="1" applyAlignment="1">
      <alignment horizontal="left"/>
    </xf>
    <xf numFmtId="188" fontId="20" fillId="0" borderId="0" xfId="0" applyNumberFormat="1" applyFont="1" applyFill="1" applyAlignment="1">
      <alignment horizontal="left"/>
    </xf>
    <xf numFmtId="187" fontId="20" fillId="0" borderId="0" xfId="0" applyNumberFormat="1" applyFont="1" applyFill="1" applyBorder="1" applyAlignment="1">
      <alignment horizontal="left"/>
    </xf>
    <xf numFmtId="188" fontId="20" fillId="0" borderId="0" xfId="0" applyNumberFormat="1" applyFont="1" applyFill="1" applyBorder="1" applyAlignment="1">
      <alignment horizontal="left"/>
    </xf>
    <xf numFmtId="187" fontId="20" fillId="3" borderId="0" xfId="0" applyNumberFormat="1" applyFont="1" applyFill="1" applyBorder="1" applyAlignment="1">
      <alignment horizontal="left"/>
    </xf>
    <xf numFmtId="188" fontId="20" fillId="3" borderId="0" xfId="0" applyNumberFormat="1" applyFont="1" applyFill="1" applyBorder="1" applyAlignment="1">
      <alignment horizontal="left"/>
    </xf>
    <xf numFmtId="188" fontId="20" fillId="0" borderId="0" xfId="0" applyNumberFormat="1" applyFont="1" applyBorder="1" applyAlignment="1">
      <alignment horizontal="left"/>
    </xf>
    <xf numFmtId="187" fontId="20" fillId="0" borderId="0" xfId="0" applyNumberFormat="1" applyFont="1" applyAlignment="1">
      <alignment horizontal="left"/>
    </xf>
    <xf numFmtId="188" fontId="20" fillId="0" borderId="0" xfId="0" applyNumberFormat="1" applyFont="1" applyAlignment="1">
      <alignment horizontal="center"/>
    </xf>
    <xf numFmtId="188" fontId="20" fillId="0" borderId="0" xfId="0" applyNumberFormat="1" applyFont="1" applyBorder="1" applyAlignment="1">
      <alignment horizontal="center"/>
    </xf>
    <xf numFmtId="188" fontId="21" fillId="0" borderId="0" xfId="0" applyNumberFormat="1" applyFont="1" applyAlignment="1">
      <alignment horizontal="center"/>
    </xf>
    <xf numFmtId="188" fontId="17" fillId="0" borderId="9" xfId="0" applyNumberFormat="1" applyFont="1" applyFill="1" applyBorder="1" applyAlignment="1">
      <alignment horizontal="left"/>
    </xf>
    <xf numFmtId="0" fontId="3" fillId="0" borderId="10" xfId="0" applyFont="1" applyFill="1" applyBorder="1" applyProtection="1">
      <protection hidden="1"/>
    </xf>
    <xf numFmtId="0" fontId="7" fillId="0" borderId="10" xfId="0" applyFont="1" applyFill="1" applyBorder="1" applyProtection="1">
      <protection hidden="1"/>
    </xf>
    <xf numFmtId="181" fontId="3" fillId="0" borderId="10" xfId="0" applyNumberFormat="1" applyFont="1" applyFill="1" applyBorder="1" applyAlignment="1" applyProtection="1">
      <alignment horizontal="right"/>
      <protection hidden="1"/>
    </xf>
    <xf numFmtId="0" fontId="3" fillId="0" borderId="10" xfId="0" applyFont="1" applyFill="1" applyBorder="1" applyAlignment="1" applyProtection="1">
      <alignment horizontal="left"/>
      <protection hidden="1"/>
    </xf>
    <xf numFmtId="0" fontId="3" fillId="0" borderId="10" xfId="0" applyFont="1" applyFill="1" applyBorder="1" applyAlignment="1" applyProtection="1">
      <alignment horizontal="center"/>
      <protection hidden="1"/>
    </xf>
    <xf numFmtId="26" fontId="3" fillId="0" borderId="10" xfId="0" applyNumberFormat="1" applyFont="1" applyFill="1" applyBorder="1" applyAlignment="1" applyProtection="1">
      <alignment horizontal="right"/>
      <protection hidden="1"/>
    </xf>
    <xf numFmtId="179" fontId="3" fillId="0" borderId="0" xfId="0" applyNumberFormat="1" applyFont="1" applyBorder="1"/>
    <xf numFmtId="0" fontId="5" fillId="0" borderId="10" xfId="0" applyFont="1" applyBorder="1"/>
    <xf numFmtId="0" fontId="3" fillId="3" borderId="10" xfId="0" applyFont="1" applyFill="1" applyBorder="1"/>
    <xf numFmtId="180" fontId="3" fillId="3" borderId="10" xfId="0" applyNumberFormat="1" applyFont="1" applyFill="1" applyBorder="1"/>
    <xf numFmtId="181" fontId="3" fillId="3" borderId="10" xfId="0" applyNumberFormat="1" applyFont="1" applyFill="1" applyBorder="1" applyAlignment="1">
      <alignment horizontal="right"/>
    </xf>
    <xf numFmtId="0" fontId="3" fillId="3" borderId="10" xfId="0" applyFont="1" applyFill="1" applyBorder="1" applyAlignment="1"/>
    <xf numFmtId="185" fontId="5" fillId="0" borderId="0" xfId="0" applyNumberFormat="1" applyFont="1" applyBorder="1"/>
    <xf numFmtId="0" fontId="4" fillId="0" borderId="0" xfId="0" applyFont="1" applyBorder="1" applyProtection="1">
      <protection hidden="1"/>
    </xf>
    <xf numFmtId="0" fontId="3" fillId="3" borderId="0" xfId="0" applyFont="1" applyFill="1" applyBorder="1" applyAlignment="1" applyProtection="1">
      <alignment horizontal="center"/>
      <protection hidden="1"/>
    </xf>
    <xf numFmtId="178" fontId="3" fillId="0" borderId="0" xfId="0" applyNumberFormat="1" applyFont="1" applyFill="1" applyBorder="1" applyAlignment="1" applyProtection="1">
      <alignment horizontal="center"/>
      <protection hidden="1"/>
    </xf>
    <xf numFmtId="183" fontId="3" fillId="0" borderId="10" xfId="0" applyNumberFormat="1" applyFont="1" applyFill="1" applyBorder="1" applyAlignment="1" applyProtection="1">
      <alignment horizontal="right"/>
      <protection hidden="1"/>
    </xf>
    <xf numFmtId="178" fontId="3" fillId="0" borderId="10" xfId="0" applyNumberFormat="1" applyFont="1" applyFill="1" applyBorder="1" applyAlignment="1" applyProtection="1">
      <alignment horizontal="right"/>
      <protection hidden="1"/>
    </xf>
    <xf numFmtId="182" fontId="11" fillId="0" borderId="0" xfId="0" applyNumberFormat="1" applyFont="1" applyAlignment="1">
      <alignment horizontal="left"/>
    </xf>
    <xf numFmtId="182" fontId="3" fillId="0" borderId="4" xfId="0" applyNumberFormat="1" applyFont="1" applyBorder="1" applyAlignment="1" applyProtection="1">
      <protection hidden="1"/>
    </xf>
    <xf numFmtId="182" fontId="3" fillId="0" borderId="0" xfId="0" applyNumberFormat="1" applyFont="1" applyFill="1" applyBorder="1" applyAlignment="1" applyProtection="1">
      <alignment horizontal="center"/>
      <protection hidden="1"/>
    </xf>
    <xf numFmtId="182" fontId="3" fillId="0" borderId="0" xfId="0" applyNumberFormat="1" applyFont="1" applyAlignment="1" applyProtection="1">
      <alignment horizontal="left"/>
      <protection hidden="1"/>
    </xf>
    <xf numFmtId="182" fontId="3" fillId="0" borderId="0" xfId="0" applyNumberFormat="1" applyFont="1" applyProtection="1">
      <protection hidden="1"/>
    </xf>
    <xf numFmtId="182" fontId="3" fillId="0" borderId="0" xfId="0" applyNumberFormat="1" applyFont="1" applyFill="1" applyAlignment="1" applyProtection="1">
      <alignment horizontal="center"/>
      <protection hidden="1"/>
    </xf>
    <xf numFmtId="182" fontId="5" fillId="0" borderId="4" xfId="0" applyNumberFormat="1" applyFont="1" applyFill="1" applyBorder="1" applyAlignment="1" applyProtection="1">
      <alignment horizontal="center"/>
      <protection hidden="1"/>
    </xf>
    <xf numFmtId="182" fontId="5" fillId="0" borderId="3" xfId="0" applyNumberFormat="1" applyFont="1" applyFill="1" applyBorder="1" applyAlignment="1" applyProtection="1">
      <alignment horizontal="center"/>
      <protection hidden="1"/>
    </xf>
    <xf numFmtId="182" fontId="3" fillId="0" borderId="8" xfId="0" applyNumberFormat="1" applyFont="1" applyFill="1" applyBorder="1" applyProtection="1">
      <protection hidden="1"/>
    </xf>
    <xf numFmtId="182" fontId="3" fillId="0" borderId="10" xfId="0" applyNumberFormat="1" applyFont="1" applyFill="1" applyBorder="1" applyAlignment="1" applyProtection="1">
      <alignment horizontal="center"/>
      <protection hidden="1"/>
    </xf>
    <xf numFmtId="182" fontId="5" fillId="0" borderId="0" xfId="0" applyNumberFormat="1" applyFont="1" applyFill="1" applyAlignment="1" applyProtection="1">
      <alignment horizontal="center"/>
      <protection hidden="1"/>
    </xf>
    <xf numFmtId="182" fontId="5" fillId="0" borderId="0" xfId="0" applyNumberFormat="1" applyFont="1" applyProtection="1">
      <protection hidden="1"/>
    </xf>
    <xf numFmtId="182" fontId="5" fillId="0" borderId="0" xfId="0" applyNumberFormat="1" applyFont="1" applyBorder="1"/>
    <xf numFmtId="188" fontId="11" fillId="0" borderId="0" xfId="0" applyNumberFormat="1" applyFont="1" applyAlignment="1">
      <alignment horizontal="left"/>
    </xf>
    <xf numFmtId="188" fontId="11" fillId="0" borderId="0" xfId="0" applyNumberFormat="1" applyFont="1" applyFill="1" applyAlignment="1">
      <alignment horizontal="left"/>
    </xf>
    <xf numFmtId="188" fontId="11" fillId="3" borderId="0" xfId="0" applyNumberFormat="1" applyFont="1" applyFill="1" applyAlignment="1">
      <alignment horizontal="left"/>
    </xf>
    <xf numFmtId="188" fontId="11" fillId="0" borderId="0" xfId="0" applyNumberFormat="1" applyFont="1" applyFill="1" applyBorder="1" applyAlignment="1">
      <alignment horizontal="left"/>
    </xf>
    <xf numFmtId="188" fontId="11" fillId="0" borderId="0" xfId="0" applyNumberFormat="1" applyFont="1" applyBorder="1" applyAlignment="1">
      <alignment horizontal="left"/>
    </xf>
    <xf numFmtId="188" fontId="11" fillId="3" borderId="0" xfId="0" applyNumberFormat="1" applyFont="1" applyFill="1" applyBorder="1" applyAlignment="1">
      <alignment horizontal="left"/>
    </xf>
    <xf numFmtId="188" fontId="11" fillId="0" borderId="0" xfId="0" applyNumberFormat="1" applyFont="1" applyAlignment="1">
      <alignment horizontal="center"/>
    </xf>
    <xf numFmtId="188" fontId="11" fillId="0" borderId="0" xfId="0" applyNumberFormat="1" applyFont="1" applyBorder="1" applyAlignment="1">
      <alignment horizontal="center"/>
    </xf>
    <xf numFmtId="181" fontId="20" fillId="7" borderId="0" xfId="0" applyNumberFormat="1" applyFont="1" applyFill="1" applyBorder="1" applyAlignment="1"/>
    <xf numFmtId="0" fontId="20" fillId="6" borderId="0" xfId="0" applyFont="1" applyFill="1" applyBorder="1" applyAlignment="1"/>
    <xf numFmtId="185" fontId="20" fillId="6" borderId="0" xfId="0" applyNumberFormat="1" applyFont="1" applyFill="1" applyBorder="1" applyAlignment="1">
      <alignment horizontal="right"/>
    </xf>
    <xf numFmtId="181" fontId="3" fillId="0" borderId="0" xfId="0" applyNumberFormat="1" applyFont="1" applyAlignment="1" applyProtection="1">
      <alignment horizontal="right"/>
      <protection hidden="1"/>
    </xf>
    <xf numFmtId="0" fontId="11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/>
      <protection hidden="1"/>
    </xf>
    <xf numFmtId="0" fontId="11" fillId="3" borderId="0" xfId="0" applyFont="1" applyFill="1" applyBorder="1"/>
    <xf numFmtId="181" fontId="11" fillId="3" borderId="0" xfId="0" applyNumberFormat="1" applyFont="1" applyFill="1" applyBorder="1" applyAlignment="1">
      <alignment horizontal="right"/>
    </xf>
    <xf numFmtId="176" fontId="11" fillId="0" borderId="0" xfId="0" applyNumberFormat="1" applyFont="1" applyFill="1" applyAlignment="1" applyProtection="1">
      <alignment horizontal="center"/>
      <protection hidden="1"/>
    </xf>
    <xf numFmtId="26" fontId="11" fillId="0" borderId="0" xfId="0" applyNumberFormat="1" applyFont="1" applyFill="1" applyAlignment="1" applyProtection="1">
      <alignment horizontal="right"/>
      <protection hidden="1"/>
    </xf>
    <xf numFmtId="187" fontId="22" fillId="3" borderId="0" xfId="0" applyNumberFormat="1" applyFont="1" applyFill="1" applyBorder="1" applyAlignment="1">
      <alignment horizontal="left"/>
    </xf>
    <xf numFmtId="188" fontId="22" fillId="3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187" fontId="22" fillId="0" borderId="0" xfId="0" applyNumberFormat="1" applyFont="1" applyFill="1" applyAlignment="1">
      <alignment horizontal="left"/>
    </xf>
    <xf numFmtId="188" fontId="22" fillId="0" borderId="0" xfId="0" applyNumberFormat="1" applyFont="1" applyFill="1" applyBorder="1" applyAlignment="1">
      <alignment horizontal="left"/>
    </xf>
    <xf numFmtId="187" fontId="22" fillId="0" borderId="0" xfId="0" applyNumberFormat="1" applyFont="1" applyFill="1" applyBorder="1" applyAlignment="1">
      <alignment horizontal="left"/>
    </xf>
    <xf numFmtId="181" fontId="20" fillId="0" borderId="0" xfId="0" applyNumberFormat="1" applyFont="1" applyFill="1" applyBorder="1" applyAlignment="1">
      <alignment horizontal="right"/>
    </xf>
    <xf numFmtId="26" fontId="3" fillId="0" borderId="0" xfId="0" applyNumberFormat="1" applyFont="1" applyBorder="1" applyAlignment="1" applyProtection="1">
      <alignment horizontal="right"/>
      <protection hidden="1"/>
    </xf>
    <xf numFmtId="0" fontId="11" fillId="3" borderId="0" xfId="0" applyFont="1" applyFill="1" applyAlignment="1" applyProtection="1">
      <alignment horizontal="left"/>
      <protection hidden="1"/>
    </xf>
    <xf numFmtId="0" fontId="11" fillId="3" borderId="0" xfId="0" applyFont="1" applyFill="1" applyBorder="1" applyAlignment="1" applyProtection="1">
      <alignment horizontal="left"/>
      <protection hidden="1"/>
    </xf>
    <xf numFmtId="0" fontId="11" fillId="0" borderId="0" xfId="0" applyFont="1" applyAlignment="1" applyProtection="1">
      <alignment horizontal="center"/>
      <protection hidden="1"/>
    </xf>
    <xf numFmtId="179" fontId="23" fillId="0" borderId="0" xfId="0" applyNumberFormat="1" applyFont="1" applyBorder="1" applyProtection="1">
      <protection hidden="1"/>
    </xf>
    <xf numFmtId="26" fontId="20" fillId="0" borderId="0" xfId="0" applyNumberFormat="1" applyFont="1" applyAlignment="1" applyProtection="1">
      <alignment horizontal="right"/>
      <protection hidden="1"/>
    </xf>
    <xf numFmtId="0" fontId="24" fillId="0" borderId="0" xfId="0" applyFont="1" applyProtection="1">
      <protection hidden="1"/>
    </xf>
    <xf numFmtId="0" fontId="14" fillId="2" borderId="5" xfId="0" applyFont="1" applyFill="1" applyBorder="1" applyAlignment="1" applyProtection="1">
      <alignment horizontal="center"/>
      <protection hidden="1"/>
    </xf>
    <xf numFmtId="0" fontId="14" fillId="2" borderId="3" xfId="0" applyFont="1" applyFill="1" applyBorder="1" applyAlignment="1" applyProtection="1">
      <alignment horizontal="center"/>
      <protection hidden="1"/>
    </xf>
    <xf numFmtId="0" fontId="14" fillId="2" borderId="6" xfId="0" applyFont="1" applyFill="1" applyBorder="1" applyAlignment="1" applyProtection="1">
      <alignment horizontal="center"/>
      <protection hidden="1"/>
    </xf>
    <xf numFmtId="0" fontId="4" fillId="0" borderId="2" xfId="0" applyFont="1" applyFill="1" applyBorder="1" applyAlignment="1" applyProtection="1">
      <alignment horizontal="left"/>
      <protection hidden="1"/>
    </xf>
    <xf numFmtId="0" fontId="3" fillId="0" borderId="2" xfId="0" applyFont="1" applyFill="1" applyBorder="1" applyAlignment="1" applyProtection="1">
      <alignment horizontal="left"/>
      <protection hidden="1"/>
    </xf>
    <xf numFmtId="0" fontId="13" fillId="0" borderId="0" xfId="0" applyFont="1" applyAlignment="1" applyProtection="1">
      <alignment horizontal="center"/>
      <protection hidden="1"/>
    </xf>
    <xf numFmtId="0" fontId="14" fillId="4" borderId="5" xfId="0" applyFont="1" applyFill="1" applyBorder="1" applyAlignment="1" applyProtection="1">
      <alignment horizontal="center"/>
      <protection hidden="1"/>
    </xf>
    <xf numFmtId="0" fontId="14" fillId="4" borderId="3" xfId="0" applyFont="1" applyFill="1" applyBorder="1" applyAlignment="1" applyProtection="1">
      <alignment horizontal="center"/>
      <protection hidden="1"/>
    </xf>
    <xf numFmtId="0" fontId="14" fillId="4" borderId="6" xfId="0" applyFont="1" applyFill="1" applyBorder="1" applyAlignment="1" applyProtection="1">
      <alignment horizontal="center"/>
      <protection hidden="1"/>
    </xf>
    <xf numFmtId="26" fontId="3" fillId="0" borderId="10" xfId="0" applyNumberFormat="1" applyFont="1" applyFill="1" applyBorder="1" applyAlignment="1" applyProtection="1">
      <alignment horizontal="right"/>
      <protection hidden="1"/>
    </xf>
    <xf numFmtId="0" fontId="16" fillId="2" borderId="5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185" fontId="3" fillId="3" borderId="10" xfId="0" applyNumberFormat="1" applyFont="1" applyFill="1" applyBorder="1" applyAlignment="1">
      <alignment horizontal="right"/>
    </xf>
  </cellXfs>
  <cellStyles count="1">
    <cellStyle name="常规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88" formatCode="0.0000_);\(0.0000\)"/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17</xdr:row>
      <xdr:rowOff>95250</xdr:rowOff>
    </xdr:from>
    <xdr:to>
      <xdr:col>1</xdr:col>
      <xdr:colOff>0</xdr:colOff>
      <xdr:row>17</xdr:row>
      <xdr:rowOff>95250</xdr:rowOff>
    </xdr:to>
    <xdr:cxnSp macro="">
      <xdr:nvCxnSpPr>
        <xdr:cNvPr id="17" name="直接连接符 16"/>
        <xdr:cNvCxnSpPr/>
      </xdr:nvCxnSpPr>
      <xdr:spPr>
        <a:xfrm>
          <a:off x="704850" y="3419475"/>
          <a:ext cx="104775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16</xdr:row>
      <xdr:rowOff>95250</xdr:rowOff>
    </xdr:from>
    <xdr:to>
      <xdr:col>1</xdr:col>
      <xdr:colOff>9525</xdr:colOff>
      <xdr:row>16</xdr:row>
      <xdr:rowOff>95250</xdr:rowOff>
    </xdr:to>
    <xdr:cxnSp macro="">
      <xdr:nvCxnSpPr>
        <xdr:cNvPr id="8" name="直接连接符 7"/>
        <xdr:cNvCxnSpPr/>
      </xdr:nvCxnSpPr>
      <xdr:spPr>
        <a:xfrm>
          <a:off x="695325" y="3419475"/>
          <a:ext cx="123825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16</xdr:row>
      <xdr:rowOff>95250</xdr:rowOff>
    </xdr:from>
    <xdr:to>
      <xdr:col>1</xdr:col>
      <xdr:colOff>0</xdr:colOff>
      <xdr:row>16</xdr:row>
      <xdr:rowOff>95250</xdr:rowOff>
    </xdr:to>
    <xdr:cxnSp macro="">
      <xdr:nvCxnSpPr>
        <xdr:cNvPr id="2" name="直接连接符 1"/>
        <xdr:cNvCxnSpPr/>
      </xdr:nvCxnSpPr>
      <xdr:spPr>
        <a:xfrm>
          <a:off x="704850" y="3419475"/>
          <a:ext cx="104775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17</xdr:row>
      <xdr:rowOff>95250</xdr:rowOff>
    </xdr:from>
    <xdr:to>
      <xdr:col>1</xdr:col>
      <xdr:colOff>9525</xdr:colOff>
      <xdr:row>17</xdr:row>
      <xdr:rowOff>95250</xdr:rowOff>
    </xdr:to>
    <xdr:cxnSp macro="">
      <xdr:nvCxnSpPr>
        <xdr:cNvPr id="3" name="直接连接符 2"/>
        <xdr:cNvCxnSpPr/>
      </xdr:nvCxnSpPr>
      <xdr:spPr>
        <a:xfrm>
          <a:off x="704850" y="3429000"/>
          <a:ext cx="11430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表1" displayName="表1" ref="A1:E48" totalsRowShown="0">
  <autoFilter ref="A1:E48"/>
  <tableColumns count="5">
    <tableColumn id="1" name="品番"/>
    <tableColumn id="2" name="美金"/>
    <tableColumn id="3" name="SNP"/>
    <tableColumn id="4" name="净重"/>
    <tableColumn id="5" name="人民币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3"/>
  <sheetViews>
    <sheetView showGridLines="0" showZeros="0" zoomScaleNormal="100" workbookViewId="0">
      <selection activeCell="H44" sqref="H44"/>
    </sheetView>
  </sheetViews>
  <sheetFormatPr defaultColWidth="9" defaultRowHeight="15" customHeight="1"/>
  <cols>
    <col min="1" max="1" width="10.625" style="213" customWidth="1"/>
    <col min="2" max="2" width="10.625" style="222" customWidth="1"/>
    <col min="3" max="3" width="9.875" style="230" customWidth="1"/>
    <col min="4" max="4" width="11.5" style="222" customWidth="1"/>
    <col min="5" max="5" width="9" style="231"/>
    <col min="6" max="16384" width="9" style="211"/>
  </cols>
  <sheetData>
    <row r="1" spans="1:5" ht="15" customHeight="1">
      <c r="A1" s="214" t="s">
        <v>94</v>
      </c>
      <c r="B1" s="224" t="s">
        <v>95</v>
      </c>
      <c r="C1" s="221" t="s">
        <v>79</v>
      </c>
      <c r="D1" s="222" t="s">
        <v>96</v>
      </c>
      <c r="E1" s="233" t="s">
        <v>97</v>
      </c>
    </row>
    <row r="2" spans="1:5" ht="15" customHeight="1">
      <c r="A2" s="213" t="s">
        <v>80</v>
      </c>
      <c r="B2" s="266">
        <v>2.2499999999999999E-2</v>
      </c>
      <c r="C2" s="221">
        <v>10000</v>
      </c>
      <c r="D2" s="222">
        <v>0.21729999999999999</v>
      </c>
      <c r="E2" s="272">
        <v>0.15939999999999999</v>
      </c>
    </row>
    <row r="3" spans="1:5" ht="15" customHeight="1">
      <c r="A3" s="213" t="s">
        <v>81</v>
      </c>
      <c r="B3" s="266">
        <v>1.89E-2</v>
      </c>
      <c r="C3" s="221">
        <v>10000</v>
      </c>
      <c r="D3" s="222">
        <v>0.41420000000000001</v>
      </c>
      <c r="E3" s="272">
        <v>0.13370000000000001</v>
      </c>
    </row>
    <row r="4" spans="1:5" ht="15" customHeight="1">
      <c r="A4" s="213" t="s">
        <v>34</v>
      </c>
      <c r="B4" s="266">
        <v>2.2599999999999999E-2</v>
      </c>
      <c r="C4" s="223">
        <v>10000</v>
      </c>
      <c r="D4" s="224">
        <v>0.5333</v>
      </c>
      <c r="E4" s="272">
        <v>0.16020000000000001</v>
      </c>
    </row>
    <row r="5" spans="1:5" ht="15" customHeight="1">
      <c r="A5" s="213" t="s">
        <v>40</v>
      </c>
      <c r="B5" s="266">
        <v>2.0500000000000001E-2</v>
      </c>
      <c r="C5" s="221">
        <v>5000</v>
      </c>
      <c r="D5" s="224">
        <v>0.52190000000000003</v>
      </c>
      <c r="E5" s="272">
        <v>0.14480000000000001</v>
      </c>
    </row>
    <row r="6" spans="1:5" ht="15" customHeight="1">
      <c r="A6" s="214" t="s">
        <v>29</v>
      </c>
      <c r="B6" s="267">
        <v>2.4500000000000001E-2</v>
      </c>
      <c r="C6" s="223">
        <v>5000</v>
      </c>
      <c r="D6" s="224">
        <v>0.65310000000000001</v>
      </c>
      <c r="E6" s="272">
        <v>0.1734</v>
      </c>
    </row>
    <row r="7" spans="1:5" ht="15" customHeight="1">
      <c r="A7" s="214" t="s">
        <v>22</v>
      </c>
      <c r="B7" s="267">
        <v>3.1699999999999999E-2</v>
      </c>
      <c r="C7" s="223">
        <v>3000</v>
      </c>
      <c r="D7" s="224">
        <v>0.76739999999999997</v>
      </c>
      <c r="E7" s="272">
        <v>0.22409999999999999</v>
      </c>
    </row>
    <row r="8" spans="1:5" ht="15" customHeight="1">
      <c r="A8" s="213" t="s">
        <v>39</v>
      </c>
      <c r="B8" s="266">
        <v>3.6900000000000002E-2</v>
      </c>
      <c r="C8" s="221">
        <v>3000</v>
      </c>
      <c r="D8" s="224">
        <v>0.76290000000000002</v>
      </c>
      <c r="E8" s="272">
        <v>0.26079999999999998</v>
      </c>
    </row>
    <row r="9" spans="1:5" ht="15" customHeight="1">
      <c r="A9" s="213" t="s">
        <v>128</v>
      </c>
      <c r="B9" s="266">
        <v>2.1299999999999999E-2</v>
      </c>
      <c r="C9" s="221">
        <v>10000</v>
      </c>
      <c r="D9" s="224">
        <v>0.37680000000000002</v>
      </c>
      <c r="E9" s="272">
        <v>0.15060000000000001</v>
      </c>
    </row>
    <row r="10" spans="1:5" ht="15" customHeight="1">
      <c r="A10" s="214" t="s">
        <v>35</v>
      </c>
      <c r="B10" s="267">
        <v>2.3800000000000002E-2</v>
      </c>
      <c r="C10" s="223">
        <v>10000</v>
      </c>
      <c r="D10" s="224">
        <v>0.5</v>
      </c>
      <c r="E10" s="272">
        <v>0.16830000000000001</v>
      </c>
    </row>
    <row r="11" spans="1:5" ht="15" customHeight="1">
      <c r="A11" s="213" t="s">
        <v>82</v>
      </c>
      <c r="B11" s="266">
        <v>1.6799999999999999E-2</v>
      </c>
      <c r="C11" s="223">
        <v>10000</v>
      </c>
      <c r="D11" s="224">
        <v>0.25019999999999998</v>
      </c>
      <c r="E11" s="272">
        <v>0.11899999999999999</v>
      </c>
    </row>
    <row r="12" spans="1:5" ht="15" customHeight="1">
      <c r="A12" s="213" t="s">
        <v>83</v>
      </c>
      <c r="B12" s="266">
        <v>2.9899999999999999E-2</v>
      </c>
      <c r="C12" s="223">
        <v>10000</v>
      </c>
      <c r="D12" s="224">
        <v>0.40229999999999999</v>
      </c>
      <c r="E12" s="272">
        <v>0.21160000000000001</v>
      </c>
    </row>
    <row r="13" spans="1:5" ht="15" customHeight="1">
      <c r="A13" s="213" t="s">
        <v>84</v>
      </c>
      <c r="B13" s="266">
        <v>1.95E-2</v>
      </c>
      <c r="C13" s="223">
        <v>10000</v>
      </c>
      <c r="D13" s="224">
        <v>0.34720000000000001</v>
      </c>
      <c r="E13" s="272">
        <v>0.1381</v>
      </c>
    </row>
    <row r="14" spans="1:5" ht="15" customHeight="1">
      <c r="A14" s="213" t="s">
        <v>127</v>
      </c>
      <c r="B14" s="266">
        <v>1.9099999999999999E-2</v>
      </c>
      <c r="C14" s="223">
        <v>20000</v>
      </c>
      <c r="D14" s="224">
        <v>0.30809999999999998</v>
      </c>
      <c r="E14" s="272">
        <v>0.13519999999999999</v>
      </c>
    </row>
    <row r="15" spans="1:5" ht="15" customHeight="1">
      <c r="A15" s="214" t="s">
        <v>33</v>
      </c>
      <c r="B15" s="267">
        <v>3.3700000000000001E-2</v>
      </c>
      <c r="C15" s="223">
        <v>10000</v>
      </c>
      <c r="D15" s="224">
        <v>0.20949999999999999</v>
      </c>
      <c r="E15" s="272">
        <v>0.23880000000000001</v>
      </c>
    </row>
    <row r="16" spans="1:5" ht="15" customHeight="1">
      <c r="A16" s="214" t="s">
        <v>30</v>
      </c>
      <c r="B16" s="267">
        <v>4.8300000000000003E-2</v>
      </c>
      <c r="C16" s="223">
        <v>5000</v>
      </c>
      <c r="D16" s="224">
        <v>0.54</v>
      </c>
      <c r="E16" s="272">
        <v>0.3417</v>
      </c>
    </row>
    <row r="17" spans="1:5" ht="15" customHeight="1">
      <c r="A17" s="214" t="s">
        <v>130</v>
      </c>
      <c r="B17" s="267">
        <v>7.0099999999999996E-2</v>
      </c>
      <c r="C17" s="223">
        <v>5000</v>
      </c>
      <c r="D17" s="224">
        <v>0.64</v>
      </c>
      <c r="E17" s="272">
        <v>0.496</v>
      </c>
    </row>
    <row r="18" spans="1:5" ht="15" customHeight="1">
      <c r="A18" s="215" t="s">
        <v>85</v>
      </c>
      <c r="B18" s="268">
        <v>4.0800000000000003E-2</v>
      </c>
      <c r="C18" s="223">
        <v>10000</v>
      </c>
      <c r="D18" s="224">
        <v>0.4214</v>
      </c>
      <c r="E18" s="272">
        <v>0.2888</v>
      </c>
    </row>
    <row r="19" spans="1:5" ht="15" customHeight="1">
      <c r="A19" s="215" t="s">
        <v>126</v>
      </c>
      <c r="B19" s="268">
        <v>5.5E-2</v>
      </c>
      <c r="C19" s="223">
        <v>20000</v>
      </c>
      <c r="D19" s="224"/>
      <c r="E19" s="272">
        <v>0.38940000000000002</v>
      </c>
    </row>
    <row r="20" spans="1:5" ht="15" customHeight="1">
      <c r="A20" s="214" t="s">
        <v>21</v>
      </c>
      <c r="B20" s="267">
        <v>1.6199999999999999E-2</v>
      </c>
      <c r="C20" s="223">
        <v>10000</v>
      </c>
      <c r="D20" s="224">
        <v>0.1988</v>
      </c>
      <c r="E20" s="272">
        <v>0.11459999999999999</v>
      </c>
    </row>
    <row r="21" spans="1:5" ht="15" customHeight="1">
      <c r="A21" s="216" t="s">
        <v>23</v>
      </c>
      <c r="B21" s="269">
        <v>1.0699999999999999E-2</v>
      </c>
      <c r="C21" s="225">
        <v>10000</v>
      </c>
      <c r="D21" s="226">
        <v>0.14879999999999999</v>
      </c>
      <c r="E21" s="272">
        <v>7.5700000000000003E-2</v>
      </c>
    </row>
    <row r="22" spans="1:5" ht="15" customHeight="1">
      <c r="A22" s="214" t="s">
        <v>86</v>
      </c>
      <c r="B22" s="267">
        <v>1.14E-2</v>
      </c>
      <c r="C22" s="225">
        <v>20000</v>
      </c>
      <c r="D22" s="226">
        <v>0.1515</v>
      </c>
      <c r="E22" s="272">
        <v>8.0799999999999997E-2</v>
      </c>
    </row>
    <row r="23" spans="1:5" ht="15" customHeight="1">
      <c r="A23" s="214" t="s">
        <v>78</v>
      </c>
      <c r="B23" s="267">
        <v>1.6799999999999999E-2</v>
      </c>
      <c r="C23" s="225">
        <v>20000</v>
      </c>
      <c r="D23" s="226">
        <v>0.10879999999999999</v>
      </c>
      <c r="E23" s="272">
        <v>0.11899999999999999</v>
      </c>
    </row>
    <row r="24" spans="1:5" ht="15" customHeight="1">
      <c r="A24" s="217" t="s">
        <v>24</v>
      </c>
      <c r="B24" s="269">
        <v>3.6200000000000003E-2</v>
      </c>
      <c r="C24" s="223">
        <v>10000</v>
      </c>
      <c r="D24" s="224">
        <v>0.46</v>
      </c>
      <c r="E24" s="272">
        <v>0.25640000000000002</v>
      </c>
    </row>
    <row r="25" spans="1:5" ht="15" customHeight="1">
      <c r="A25" s="214" t="s">
        <v>87</v>
      </c>
      <c r="B25" s="267">
        <v>2.8899999999999999E-2</v>
      </c>
      <c r="C25" s="223">
        <v>5000</v>
      </c>
      <c r="D25" s="224">
        <v>0.45050000000000001</v>
      </c>
      <c r="E25" s="272">
        <v>0.20430000000000001</v>
      </c>
    </row>
    <row r="26" spans="1:5" ht="15" customHeight="1">
      <c r="A26" s="213" t="s">
        <v>41</v>
      </c>
      <c r="B26" s="266">
        <v>8.2400000000000001E-2</v>
      </c>
      <c r="C26" s="221">
        <v>5000</v>
      </c>
      <c r="D26" s="224">
        <v>0.51329999999999998</v>
      </c>
      <c r="E26" s="272">
        <v>0.58340000000000003</v>
      </c>
    </row>
    <row r="27" spans="1:5" ht="15" customHeight="1">
      <c r="A27" s="217" t="s">
        <v>88</v>
      </c>
      <c r="B27" s="269">
        <v>2.52E-2</v>
      </c>
      <c r="C27" s="223">
        <v>5000</v>
      </c>
      <c r="D27" s="224">
        <v>0.4</v>
      </c>
      <c r="E27" s="272">
        <v>0.17849999999999999</v>
      </c>
    </row>
    <row r="28" spans="1:5" ht="15" customHeight="1">
      <c r="A28" s="216" t="s">
        <v>31</v>
      </c>
      <c r="B28" s="269">
        <v>1.6299999999999999E-2</v>
      </c>
      <c r="C28" s="225">
        <v>5000</v>
      </c>
      <c r="D28" s="226">
        <v>0.3221</v>
      </c>
      <c r="E28" s="272">
        <v>0.1154</v>
      </c>
    </row>
    <row r="29" spans="1:5" ht="15" customHeight="1">
      <c r="A29" s="217" t="s">
        <v>89</v>
      </c>
      <c r="B29" s="269">
        <v>2.0799999999999999E-2</v>
      </c>
      <c r="C29" s="225">
        <v>10000</v>
      </c>
      <c r="D29" s="226">
        <v>0.21240000000000001</v>
      </c>
      <c r="E29" s="272">
        <v>0.14699999999999999</v>
      </c>
    </row>
    <row r="30" spans="1:5" ht="15" customHeight="1">
      <c r="A30" s="217" t="s">
        <v>98</v>
      </c>
      <c r="B30" s="226"/>
      <c r="C30" s="225">
        <v>10000</v>
      </c>
      <c r="D30" s="226">
        <v>0.5</v>
      </c>
      <c r="E30" s="272">
        <v>0.1077</v>
      </c>
    </row>
    <row r="31" spans="1:5" ht="15" customHeight="1">
      <c r="A31" s="218" t="s">
        <v>38</v>
      </c>
      <c r="B31" s="270">
        <v>2.23E-2</v>
      </c>
      <c r="C31" s="225">
        <v>10000</v>
      </c>
      <c r="D31" s="226">
        <v>0.31969999999999998</v>
      </c>
      <c r="E31" s="272">
        <v>0.158</v>
      </c>
    </row>
    <row r="32" spans="1:5" ht="15" customHeight="1">
      <c r="A32" s="217" t="s">
        <v>26</v>
      </c>
      <c r="B32" s="269">
        <v>3.0499999999999999E-2</v>
      </c>
      <c r="C32" s="223">
        <v>10000</v>
      </c>
      <c r="D32" s="224">
        <v>0.38</v>
      </c>
      <c r="E32" s="272">
        <v>0.216</v>
      </c>
    </row>
    <row r="33" spans="1:5" ht="15" customHeight="1">
      <c r="A33" s="219" t="s">
        <v>90</v>
      </c>
      <c r="B33" s="270">
        <v>2.6700000000000002E-2</v>
      </c>
      <c r="C33" s="223">
        <v>10000</v>
      </c>
      <c r="D33" s="224">
        <v>0.28399999999999997</v>
      </c>
      <c r="E33" s="272">
        <v>0.1888</v>
      </c>
    </row>
    <row r="34" spans="1:5" ht="15" customHeight="1">
      <c r="A34" s="216" t="s">
        <v>36</v>
      </c>
      <c r="B34" s="269">
        <v>2.63E-2</v>
      </c>
      <c r="C34" s="225">
        <v>10000</v>
      </c>
      <c r="D34" s="226">
        <v>0.37159999999999999</v>
      </c>
      <c r="E34" s="272">
        <v>0.18590000000000001</v>
      </c>
    </row>
    <row r="35" spans="1:5" ht="15" customHeight="1">
      <c r="A35" s="217" t="s">
        <v>129</v>
      </c>
      <c r="B35" s="267">
        <v>1.9699999999999999E-2</v>
      </c>
      <c r="C35" s="225">
        <v>20000</v>
      </c>
      <c r="D35" s="226">
        <v>0.17</v>
      </c>
      <c r="E35" s="272">
        <v>0.1396</v>
      </c>
    </row>
    <row r="36" spans="1:5" ht="15" customHeight="1">
      <c r="A36" s="219" t="s">
        <v>91</v>
      </c>
      <c r="B36" s="269">
        <v>2.76E-2</v>
      </c>
      <c r="C36" s="225">
        <v>10000</v>
      </c>
      <c r="D36" s="226">
        <v>0.38400000000000001</v>
      </c>
      <c r="E36" s="272">
        <v>0.19539999999999999</v>
      </c>
    </row>
    <row r="37" spans="1:5" ht="15" customHeight="1">
      <c r="A37" s="219" t="s">
        <v>131</v>
      </c>
      <c r="B37" s="269">
        <v>2.2599999999999999E-2</v>
      </c>
      <c r="C37" s="225">
        <v>10000</v>
      </c>
      <c r="D37" s="226">
        <v>0.40010000000000001</v>
      </c>
      <c r="E37" s="272">
        <v>0.16020000000000001</v>
      </c>
    </row>
    <row r="38" spans="1:5" ht="15" customHeight="1">
      <c r="A38" s="219" t="s">
        <v>99</v>
      </c>
      <c r="B38" s="226"/>
      <c r="C38" s="225">
        <v>10000</v>
      </c>
      <c r="D38" s="226"/>
      <c r="E38" s="272">
        <v>0.2515</v>
      </c>
    </row>
    <row r="39" spans="1:5" ht="15" customHeight="1">
      <c r="A39" s="214" t="s">
        <v>37</v>
      </c>
      <c r="B39" s="267">
        <v>1.9800000000000002E-2</v>
      </c>
      <c r="C39" s="223">
        <v>10000</v>
      </c>
      <c r="D39" s="224">
        <v>0.22509999999999999</v>
      </c>
      <c r="E39" s="272">
        <v>0.14030000000000001</v>
      </c>
    </row>
    <row r="40" spans="1:5" ht="15" customHeight="1">
      <c r="A40" s="214" t="s">
        <v>132</v>
      </c>
      <c r="B40" s="267">
        <v>3.5400000000000001E-2</v>
      </c>
      <c r="C40" s="223">
        <v>5000</v>
      </c>
      <c r="D40" s="224">
        <v>0.67079999999999995</v>
      </c>
      <c r="E40" s="272">
        <v>0.25059999999999999</v>
      </c>
    </row>
    <row r="41" spans="1:5" ht="15" customHeight="1">
      <c r="A41" s="214" t="s">
        <v>133</v>
      </c>
      <c r="B41" s="267">
        <v>3.44E-2</v>
      </c>
      <c r="C41" s="223">
        <v>5000</v>
      </c>
      <c r="D41" s="224">
        <v>0.65769999999999995</v>
      </c>
      <c r="E41" s="272">
        <v>0.2432</v>
      </c>
    </row>
    <row r="42" spans="1:5" ht="15" customHeight="1">
      <c r="A42" s="216" t="s">
        <v>25</v>
      </c>
      <c r="B42" s="269">
        <v>9.5000000000000001E-2</v>
      </c>
      <c r="C42" s="225">
        <v>3000</v>
      </c>
      <c r="D42" s="226">
        <v>2.66</v>
      </c>
      <c r="E42" s="272">
        <v>0.67230000000000001</v>
      </c>
    </row>
    <row r="43" spans="1:5" ht="15" customHeight="1">
      <c r="A43" s="216" t="s">
        <v>92</v>
      </c>
      <c r="B43" s="269">
        <v>0.11840000000000001</v>
      </c>
      <c r="C43" s="227">
        <v>4000</v>
      </c>
      <c r="D43" s="226">
        <v>2.37</v>
      </c>
      <c r="E43" s="272">
        <v>0.83760000000000001</v>
      </c>
    </row>
    <row r="44" spans="1:5" ht="15" customHeight="1">
      <c r="A44" s="217" t="s">
        <v>93</v>
      </c>
      <c r="B44" s="269">
        <v>2.9899999999999999E-2</v>
      </c>
      <c r="C44" s="225">
        <v>10000</v>
      </c>
      <c r="D44" s="226">
        <v>0.42</v>
      </c>
      <c r="E44" s="272">
        <v>0.21160000000000001</v>
      </c>
    </row>
    <row r="45" spans="1:5" ht="15" customHeight="1">
      <c r="A45" s="220" t="s">
        <v>28</v>
      </c>
      <c r="B45" s="271">
        <v>7.2499999999999995E-2</v>
      </c>
      <c r="C45" s="227">
        <v>5000</v>
      </c>
      <c r="D45" s="228">
        <v>1.74</v>
      </c>
      <c r="E45" s="272">
        <v>0.51290000000000002</v>
      </c>
    </row>
    <row r="46" spans="1:5" ht="15" customHeight="1">
      <c r="A46" s="215" t="s">
        <v>32</v>
      </c>
      <c r="B46" s="268">
        <v>2.0799999999999999E-2</v>
      </c>
      <c r="C46" s="227">
        <v>20000</v>
      </c>
      <c r="D46" s="228">
        <v>0.16</v>
      </c>
      <c r="E46" s="272">
        <v>0.14699999999999999</v>
      </c>
    </row>
    <row r="47" spans="1:5" ht="15" customHeight="1">
      <c r="A47" s="217" t="s">
        <v>27</v>
      </c>
      <c r="B47" s="269">
        <v>2.3699999999999999E-2</v>
      </c>
      <c r="C47" s="223">
        <v>10000</v>
      </c>
      <c r="D47" s="226">
        <v>0.24</v>
      </c>
      <c r="E47" s="273">
        <v>0.16750000000000001</v>
      </c>
    </row>
    <row r="48" spans="1:5" ht="15" customHeight="1">
      <c r="A48" s="213" t="s">
        <v>77</v>
      </c>
      <c r="B48" s="266">
        <v>6.5199999999999994E-2</v>
      </c>
      <c r="C48" s="213">
        <v>5000</v>
      </c>
      <c r="D48" s="226">
        <v>0.95</v>
      </c>
      <c r="E48" s="273">
        <v>0.46139999999999998</v>
      </c>
    </row>
    <row r="49" spans="1:5" ht="15" customHeight="1">
      <c r="A49" s="216"/>
      <c r="B49" s="226"/>
      <c r="C49" s="225"/>
      <c r="D49" s="226"/>
      <c r="E49" s="232"/>
    </row>
    <row r="50" spans="1:5" ht="15" customHeight="1">
      <c r="A50" s="214"/>
      <c r="B50" s="224"/>
      <c r="C50" s="223"/>
      <c r="D50" s="224"/>
      <c r="E50" s="232"/>
    </row>
    <row r="51" spans="1:5" ht="15" customHeight="1">
      <c r="A51" s="218"/>
      <c r="B51" s="229"/>
      <c r="C51" s="221"/>
      <c r="D51" s="226"/>
      <c r="E51" s="232"/>
    </row>
    <row r="52" spans="1:5" ht="15" customHeight="1">
      <c r="C52" s="213"/>
      <c r="D52" s="213"/>
      <c r="E52" s="232"/>
    </row>
    <row r="53" spans="1:5" ht="15" customHeight="1">
      <c r="C53" s="213"/>
      <c r="D53" s="213"/>
      <c r="E53" s="232"/>
    </row>
    <row r="54" spans="1:5" ht="15" customHeight="1">
      <c r="C54" s="213"/>
      <c r="D54" s="213"/>
      <c r="E54" s="232"/>
    </row>
    <row r="55" spans="1:5" ht="15" customHeight="1">
      <c r="C55" s="221"/>
    </row>
    <row r="56" spans="1:5" ht="15" customHeight="1">
      <c r="C56" s="221"/>
    </row>
    <row r="57" spans="1:5" ht="15" customHeight="1">
      <c r="C57" s="221"/>
    </row>
    <row r="58" spans="1:5" ht="15" customHeight="1">
      <c r="C58" s="221"/>
    </row>
    <row r="59" spans="1:5" ht="15" customHeight="1">
      <c r="C59" s="221"/>
    </row>
    <row r="60" spans="1:5" s="212" customFormat="1" ht="15" customHeight="1">
      <c r="A60" s="213"/>
      <c r="B60" s="222"/>
      <c r="C60" s="221"/>
      <c r="D60" s="222"/>
      <c r="E60" s="231"/>
    </row>
    <row r="61" spans="1:5" s="212" customFormat="1" ht="15" customHeight="1">
      <c r="A61" s="213"/>
      <c r="B61" s="222"/>
      <c r="C61" s="221"/>
      <c r="D61" s="222"/>
      <c r="E61" s="231"/>
    </row>
    <row r="62" spans="1:5" s="212" customFormat="1" ht="15" customHeight="1">
      <c r="A62" s="213"/>
      <c r="B62" s="222"/>
      <c r="C62" s="221"/>
      <c r="D62" s="222"/>
      <c r="E62" s="231"/>
    </row>
    <row r="63" spans="1:5" s="212" customFormat="1" ht="15" customHeight="1">
      <c r="A63" s="213"/>
      <c r="B63" s="222"/>
      <c r="C63" s="221"/>
      <c r="D63" s="222"/>
      <c r="E63" s="231"/>
    </row>
  </sheetData>
  <phoneticPr fontId="1" type="noConversion"/>
  <printOptions horizontalCentered="1"/>
  <pageMargins left="0.39370078740157483" right="0.39370078740157483" top="0.59055118110236227" bottom="0.59055118110236227" header="0" footer="0"/>
  <pageSetup paperSize="9" scale="80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9"/>
  <sheetViews>
    <sheetView showGridLines="0" showZeros="0" tabSelected="1" zoomScaleNormal="100" workbookViewId="0"/>
  </sheetViews>
  <sheetFormatPr defaultColWidth="9" defaultRowHeight="15" customHeight="1"/>
  <cols>
    <col min="1" max="4" width="10.625" style="96" customWidth="1"/>
    <col min="5" max="5" width="10.625" style="92" customWidth="1"/>
    <col min="6" max="6" width="10.625" style="91" customWidth="1"/>
    <col min="7" max="7" width="10.625" style="96" customWidth="1"/>
    <col min="8" max="8" width="10.625" style="107" customWidth="1"/>
    <col min="9" max="9" width="9.875" style="81" hidden="1" customWidth="1"/>
    <col min="10" max="10" width="11.5" style="81" hidden="1" customWidth="1"/>
    <col min="11" max="16384" width="9" style="82"/>
  </cols>
  <sheetData>
    <row r="1" spans="1:14" ht="15" customHeight="1">
      <c r="A1" s="96" t="s">
        <v>145</v>
      </c>
    </row>
    <row r="2" spans="1:14" ht="25.5">
      <c r="A2" s="304" t="s">
        <v>5</v>
      </c>
      <c r="B2" s="304"/>
      <c r="C2" s="304"/>
      <c r="D2" s="304"/>
      <c r="E2" s="304"/>
      <c r="F2" s="304"/>
      <c r="G2" s="304"/>
      <c r="H2" s="304"/>
    </row>
    <row r="3" spans="1:14" ht="15" customHeight="1">
      <c r="A3" s="83" t="s">
        <v>45</v>
      </c>
      <c r="B3" s="83"/>
      <c r="C3" s="83"/>
      <c r="D3" s="83"/>
      <c r="E3" s="83"/>
      <c r="F3" s="84"/>
      <c r="G3" s="83"/>
      <c r="H3" s="83"/>
      <c r="I3" s="85"/>
    </row>
    <row r="4" spans="1:14" ht="26.25">
      <c r="A4" s="299" t="s">
        <v>59</v>
      </c>
      <c r="B4" s="300"/>
      <c r="C4" s="300"/>
      <c r="D4" s="300"/>
      <c r="E4" s="300"/>
      <c r="F4" s="300"/>
      <c r="G4" s="300"/>
      <c r="H4" s="301"/>
    </row>
    <row r="5" spans="1:14" ht="15" customHeight="1">
      <c r="A5" s="86"/>
      <c r="B5" s="86"/>
      <c r="C5" s="86"/>
      <c r="D5" s="86"/>
      <c r="E5" s="87"/>
      <c r="F5" s="88"/>
      <c r="G5" s="86"/>
      <c r="H5" s="89"/>
      <c r="I5" s="90"/>
    </row>
    <row r="6" spans="1:14" ht="15" customHeight="1">
      <c r="A6" s="91" t="s">
        <v>46</v>
      </c>
      <c r="B6" s="91"/>
      <c r="C6" s="91"/>
      <c r="D6" s="91"/>
      <c r="G6" s="93" t="s">
        <v>47</v>
      </c>
      <c r="H6" s="94" t="s">
        <v>134</v>
      </c>
      <c r="I6" s="95"/>
      <c r="K6" s="298" t="s">
        <v>144</v>
      </c>
    </row>
    <row r="7" spans="1:14" ht="15" customHeight="1">
      <c r="A7" s="96" t="s">
        <v>48</v>
      </c>
      <c r="G7" s="93" t="s">
        <v>49</v>
      </c>
      <c r="H7" s="97">
        <v>43105</v>
      </c>
      <c r="I7" s="90"/>
    </row>
    <row r="8" spans="1:14" ht="15" customHeight="1">
      <c r="H8" s="98"/>
      <c r="I8" s="90"/>
    </row>
    <row r="9" spans="1:14" ht="15" customHeight="1">
      <c r="B9" s="93" t="s">
        <v>6</v>
      </c>
      <c r="C9" s="99" t="s">
        <v>42</v>
      </c>
      <c r="D9" s="100"/>
      <c r="E9" s="101"/>
      <c r="F9" s="102"/>
      <c r="G9" s="100"/>
      <c r="H9" s="89"/>
      <c r="I9" s="90"/>
    </row>
    <row r="10" spans="1:14" ht="15" customHeight="1">
      <c r="B10" s="93"/>
      <c r="C10" s="99" t="s">
        <v>43</v>
      </c>
      <c r="D10" s="100"/>
      <c r="E10" s="101"/>
      <c r="F10" s="102"/>
      <c r="G10" s="100"/>
      <c r="H10" s="89"/>
      <c r="I10" s="90"/>
    </row>
    <row r="11" spans="1:14" ht="15" customHeight="1">
      <c r="B11" s="93"/>
      <c r="C11" s="103" t="s">
        <v>44</v>
      </c>
      <c r="D11" s="103"/>
      <c r="E11" s="104"/>
      <c r="F11" s="105"/>
      <c r="G11" s="103"/>
      <c r="H11" s="89"/>
      <c r="I11" s="90"/>
    </row>
    <row r="12" spans="1:14" ht="15" customHeight="1">
      <c r="B12" s="93"/>
      <c r="C12" s="103"/>
      <c r="D12" s="103"/>
      <c r="E12" s="104"/>
      <c r="F12" s="105"/>
      <c r="G12" s="103"/>
      <c r="H12" s="89"/>
      <c r="I12" s="90"/>
    </row>
    <row r="13" spans="1:14" ht="15" customHeight="1">
      <c r="B13" s="93" t="s">
        <v>7</v>
      </c>
      <c r="C13" s="100" t="str">
        <f>C9</f>
        <v>惠州住润汽车部品有限公司</v>
      </c>
      <c r="D13" s="100"/>
      <c r="E13" s="101"/>
      <c r="F13" s="102"/>
      <c r="G13" s="100"/>
      <c r="H13" s="89"/>
      <c r="I13" s="90"/>
    </row>
    <row r="14" spans="1:14" ht="15" customHeight="1">
      <c r="C14" s="100" t="str">
        <f>C10</f>
        <v>广东省惠州市小金口镇九龙高科技工业园</v>
      </c>
      <c r="D14" s="100"/>
      <c r="E14" s="101"/>
      <c r="F14" s="102"/>
      <c r="G14" s="100"/>
      <c r="H14" s="89"/>
      <c r="I14" s="90"/>
      <c r="J14" s="106"/>
    </row>
    <row r="15" spans="1:14" ht="15" customHeight="1">
      <c r="C15" s="103" t="str">
        <f>C11</f>
        <v>TEL: 86(752)2783855 FAX: 86(752)2783900  Attn:刘福友(小姐)</v>
      </c>
      <c r="D15" s="103"/>
      <c r="E15" s="104"/>
      <c r="F15" s="105"/>
      <c r="G15" s="103"/>
      <c r="H15" s="89"/>
      <c r="I15" s="90"/>
      <c r="N15" s="248"/>
    </row>
    <row r="16" spans="1:14" ht="15" customHeight="1" thickBot="1">
      <c r="I16" s="90"/>
    </row>
    <row r="17" spans="1:11" ht="15" customHeight="1" thickBot="1">
      <c r="A17" s="108" t="s">
        <v>55</v>
      </c>
      <c r="B17" s="108"/>
      <c r="C17" s="108" t="s">
        <v>54</v>
      </c>
      <c r="D17" s="108"/>
      <c r="E17" s="109" t="s">
        <v>56</v>
      </c>
      <c r="F17" s="110"/>
      <c r="G17" s="111" t="s">
        <v>57</v>
      </c>
      <c r="H17" s="112" t="s">
        <v>58</v>
      </c>
      <c r="I17" s="90"/>
    </row>
    <row r="18" spans="1:11" ht="15" customHeight="1">
      <c r="A18" s="113" t="s">
        <v>66</v>
      </c>
      <c r="B18" s="114">
        <f>'PACKING LIST'!C52</f>
        <v>69</v>
      </c>
      <c r="C18" s="302" t="s">
        <v>16</v>
      </c>
      <c r="D18" s="303"/>
      <c r="E18" s="115"/>
      <c r="F18" s="116"/>
      <c r="G18" s="117"/>
      <c r="H18" s="118"/>
      <c r="I18" s="90"/>
    </row>
    <row r="19" spans="1:11" ht="15" customHeight="1">
      <c r="A19" s="116" t="s">
        <v>14</v>
      </c>
      <c r="B19" s="117"/>
      <c r="C19" s="113" t="s">
        <v>8</v>
      </c>
      <c r="D19" s="117"/>
      <c r="E19" s="115"/>
      <c r="F19" s="116"/>
      <c r="G19" s="119"/>
      <c r="H19" s="120">
        <f t="shared" ref="H19" si="0">E19*G19</f>
        <v>0</v>
      </c>
      <c r="I19" s="90"/>
    </row>
    <row r="20" spans="1:11" ht="15" customHeight="1">
      <c r="A20" s="116" t="s">
        <v>138</v>
      </c>
      <c r="B20" s="117"/>
      <c r="C20" s="121" t="s">
        <v>100</v>
      </c>
      <c r="D20" s="117"/>
      <c r="E20" s="122">
        <v>20000</v>
      </c>
      <c r="F20" s="116" t="str">
        <f t="shared" ref="F20:F43" si="1">IF(E20&gt;0,"PCS","")</f>
        <v>PCS</v>
      </c>
      <c r="G20" s="119">
        <f>IFERROR(VLOOKUP(C20,表1[],2,0),0)</f>
        <v>2.2599999999999999E-2</v>
      </c>
      <c r="H20" s="120">
        <f t="shared" ref="H20:H43" si="2">E20*G20</f>
        <v>451.99999999999994</v>
      </c>
      <c r="I20" s="123">
        <v>5000</v>
      </c>
      <c r="J20" s="124">
        <v>0.65310000000000001</v>
      </c>
    </row>
    <row r="21" spans="1:11" ht="15" customHeight="1">
      <c r="A21" s="116" t="s">
        <v>138</v>
      </c>
      <c r="B21" s="117"/>
      <c r="C21" s="121" t="s">
        <v>101</v>
      </c>
      <c r="E21" s="122">
        <v>15000</v>
      </c>
      <c r="F21" s="116" t="str">
        <f t="shared" si="1"/>
        <v>PCS</v>
      </c>
      <c r="G21" s="119">
        <f>IFERROR(VLOOKUP(C21,表1[],2,0),0)</f>
        <v>2.4500000000000001E-2</v>
      </c>
      <c r="H21" s="120">
        <f t="shared" si="2"/>
        <v>367.5</v>
      </c>
      <c r="I21" s="123">
        <v>3000</v>
      </c>
      <c r="J21" s="124">
        <v>0.76739999999999997</v>
      </c>
    </row>
    <row r="22" spans="1:11" ht="15" customHeight="1">
      <c r="A22" s="116" t="s">
        <v>138</v>
      </c>
      <c r="B22" s="117"/>
      <c r="C22" s="121" t="s">
        <v>102</v>
      </c>
      <c r="D22" s="117"/>
      <c r="E22" s="122">
        <v>3000</v>
      </c>
      <c r="F22" s="116" t="str">
        <f t="shared" si="1"/>
        <v>PCS</v>
      </c>
      <c r="G22" s="119">
        <f>IFERROR(VLOOKUP(C22,表1[],2,0),0)</f>
        <v>3.1699999999999999E-2</v>
      </c>
      <c r="H22" s="120">
        <f t="shared" si="2"/>
        <v>95.1</v>
      </c>
      <c r="I22" s="128">
        <v>3000</v>
      </c>
      <c r="J22" s="124">
        <v>0.76290000000000002</v>
      </c>
    </row>
    <row r="23" spans="1:11" ht="15" customHeight="1">
      <c r="A23" s="116" t="s">
        <v>138</v>
      </c>
      <c r="B23" s="117"/>
      <c r="C23" s="121" t="s">
        <v>135</v>
      </c>
      <c r="E23" s="122">
        <v>10000</v>
      </c>
      <c r="F23" s="116" t="str">
        <f t="shared" si="1"/>
        <v>PCS</v>
      </c>
      <c r="G23" s="119">
        <f>IFERROR(VLOOKUP(C23,表1[],2,0),0)</f>
        <v>2.9899999999999999E-2</v>
      </c>
      <c r="H23" s="120">
        <f t="shared" si="2"/>
        <v>299</v>
      </c>
      <c r="I23" s="123">
        <v>10000</v>
      </c>
      <c r="J23" s="124">
        <v>0.5</v>
      </c>
    </row>
    <row r="24" spans="1:11" ht="15" customHeight="1">
      <c r="A24" s="116" t="s">
        <v>138</v>
      </c>
      <c r="C24" s="121" t="s">
        <v>104</v>
      </c>
      <c r="D24" s="2"/>
      <c r="E24" s="35">
        <v>20000</v>
      </c>
      <c r="F24" s="116" t="str">
        <f t="shared" si="1"/>
        <v>PCS</v>
      </c>
      <c r="G24" s="119">
        <f>IFERROR(VLOOKUP(C24,表1[],2,0),0)</f>
        <v>3.3700000000000001E-2</v>
      </c>
      <c r="H24" s="120">
        <f t="shared" si="2"/>
        <v>674</v>
      </c>
      <c r="I24" s="123">
        <v>10000</v>
      </c>
      <c r="J24" s="124">
        <v>0.25019999999999998</v>
      </c>
    </row>
    <row r="25" spans="1:11" ht="15" customHeight="1">
      <c r="A25" s="116" t="s">
        <v>138</v>
      </c>
      <c r="C25" s="121" t="s">
        <v>105</v>
      </c>
      <c r="D25" s="2"/>
      <c r="E25" s="35">
        <v>10000</v>
      </c>
      <c r="F25" s="116" t="str">
        <f t="shared" si="1"/>
        <v>PCS</v>
      </c>
      <c r="G25" s="119">
        <f>IFERROR(VLOOKUP(C25,表1[],2,0),0)</f>
        <v>4.8300000000000003E-2</v>
      </c>
      <c r="H25" s="120">
        <f t="shared" si="2"/>
        <v>483</v>
      </c>
      <c r="I25" s="60">
        <v>10000</v>
      </c>
      <c r="J25" s="62">
        <v>0.40229999999999999</v>
      </c>
    </row>
    <row r="26" spans="1:11" ht="15" customHeight="1">
      <c r="A26" s="116" t="s">
        <v>138</v>
      </c>
      <c r="C26" s="121" t="s">
        <v>106</v>
      </c>
      <c r="D26" s="37"/>
      <c r="E26" s="35">
        <v>10000</v>
      </c>
      <c r="F26" s="116" t="str">
        <f t="shared" si="1"/>
        <v>PCS</v>
      </c>
      <c r="G26" s="119">
        <f>IFERROR(VLOOKUP(C26,表1[],2,0),0)</f>
        <v>4.0800000000000003E-2</v>
      </c>
      <c r="H26" s="120">
        <f t="shared" si="2"/>
        <v>408.00000000000006</v>
      </c>
      <c r="I26" s="60">
        <v>10000</v>
      </c>
      <c r="J26" s="62">
        <v>0.34720000000000001</v>
      </c>
    </row>
    <row r="27" spans="1:11" ht="15" customHeight="1">
      <c r="A27" s="116" t="s">
        <v>138</v>
      </c>
      <c r="C27" s="121" t="s">
        <v>107</v>
      </c>
      <c r="D27" s="37"/>
      <c r="E27" s="35">
        <v>40000</v>
      </c>
      <c r="F27" s="116" t="str">
        <f t="shared" si="1"/>
        <v>PCS</v>
      </c>
      <c r="G27" s="119">
        <f>IFERROR(VLOOKUP(C27,表1[],2,0),0)</f>
        <v>1.6199999999999999E-2</v>
      </c>
      <c r="H27" s="120">
        <f t="shared" si="2"/>
        <v>648</v>
      </c>
      <c r="I27" s="60">
        <v>10000</v>
      </c>
      <c r="J27" s="62">
        <v>0.20949999999999999</v>
      </c>
    </row>
    <row r="28" spans="1:11" ht="15" customHeight="1">
      <c r="A28" s="116" t="s">
        <v>138</v>
      </c>
      <c r="B28" s="117"/>
      <c r="C28" s="121" t="s">
        <v>108</v>
      </c>
      <c r="D28" s="130"/>
      <c r="E28" s="131">
        <v>40000</v>
      </c>
      <c r="F28" s="116" t="str">
        <f t="shared" si="1"/>
        <v>PCS</v>
      </c>
      <c r="G28" s="119">
        <f>IFERROR(VLOOKUP(C28,表1[],2,0),0)</f>
        <v>1.0699999999999999E-2</v>
      </c>
      <c r="H28" s="120">
        <f t="shared" si="2"/>
        <v>428</v>
      </c>
      <c r="I28" s="60">
        <v>5000</v>
      </c>
      <c r="J28" s="62">
        <v>0.54</v>
      </c>
      <c r="K28" s="125"/>
    </row>
    <row r="29" spans="1:11" ht="15" customHeight="1">
      <c r="A29" s="116" t="s">
        <v>138</v>
      </c>
      <c r="B29" s="117"/>
      <c r="C29" s="121" t="s">
        <v>136</v>
      </c>
      <c r="D29" s="117"/>
      <c r="E29" s="122">
        <v>20000</v>
      </c>
      <c r="F29" s="116" t="str">
        <f t="shared" si="1"/>
        <v>PCS</v>
      </c>
      <c r="G29" s="119">
        <f>IFERROR(VLOOKUP(C29,表1[],2,0),0)</f>
        <v>1.14E-2</v>
      </c>
      <c r="H29" s="120">
        <f t="shared" si="2"/>
        <v>228</v>
      </c>
      <c r="I29" s="123">
        <v>10000</v>
      </c>
      <c r="J29" s="124">
        <v>0.46</v>
      </c>
      <c r="K29" s="125"/>
    </row>
    <row r="30" spans="1:11" ht="15" customHeight="1">
      <c r="A30" s="116" t="s">
        <v>138</v>
      </c>
      <c r="B30" s="117"/>
      <c r="C30" s="121" t="s">
        <v>109</v>
      </c>
      <c r="D30" s="133"/>
      <c r="E30" s="134">
        <v>15000</v>
      </c>
      <c r="F30" s="116" t="str">
        <f t="shared" si="1"/>
        <v>PCS</v>
      </c>
      <c r="G30" s="119">
        <f>IFERROR(VLOOKUP(C30,表1[],2,0),0)</f>
        <v>2.52E-2</v>
      </c>
      <c r="H30" s="120">
        <f t="shared" si="2"/>
        <v>378</v>
      </c>
      <c r="I30" s="123">
        <v>10000</v>
      </c>
      <c r="J30" s="124">
        <v>0.45050000000000001</v>
      </c>
      <c r="K30" s="125"/>
    </row>
    <row r="31" spans="1:11" ht="15" customHeight="1">
      <c r="A31" s="116" t="s">
        <v>138</v>
      </c>
      <c r="B31" s="117"/>
      <c r="C31" s="121" t="s">
        <v>110</v>
      </c>
      <c r="D31" s="117"/>
      <c r="E31" s="122">
        <v>20000</v>
      </c>
      <c r="F31" s="116" t="str">
        <f t="shared" si="1"/>
        <v>PCS</v>
      </c>
      <c r="G31" s="119">
        <f>IFERROR(VLOOKUP(C31,表1[],2,0),0)</f>
        <v>1.6299999999999999E-2</v>
      </c>
      <c r="H31" s="120">
        <f t="shared" si="2"/>
        <v>325.99999999999994</v>
      </c>
      <c r="I31" s="136">
        <v>10000</v>
      </c>
      <c r="J31" s="124">
        <v>0.4</v>
      </c>
      <c r="K31" s="125"/>
    </row>
    <row r="32" spans="1:11" ht="15" customHeight="1">
      <c r="A32" s="116" t="s">
        <v>138</v>
      </c>
      <c r="B32" s="117"/>
      <c r="C32" s="121" t="s">
        <v>111</v>
      </c>
      <c r="D32" s="133"/>
      <c r="E32" s="134">
        <v>10000</v>
      </c>
      <c r="F32" s="116" t="str">
        <f t="shared" si="1"/>
        <v>PCS</v>
      </c>
      <c r="G32" s="119">
        <f>IFERROR(VLOOKUP(C32,表1[],2,0),0)</f>
        <v>2.0799999999999999E-2</v>
      </c>
      <c r="H32" s="120">
        <f t="shared" si="2"/>
        <v>208</v>
      </c>
      <c r="I32" s="136">
        <v>20000</v>
      </c>
      <c r="J32" s="137">
        <v>0.21240000000000001</v>
      </c>
      <c r="K32" s="125"/>
    </row>
    <row r="33" spans="1:11" ht="15" customHeight="1">
      <c r="A33" s="116" t="s">
        <v>138</v>
      </c>
      <c r="B33" s="117"/>
      <c r="C33" s="121" t="s">
        <v>112</v>
      </c>
      <c r="D33" s="117"/>
      <c r="E33" s="122">
        <v>60000</v>
      </c>
      <c r="F33" s="116" t="str">
        <f t="shared" si="1"/>
        <v>PCS</v>
      </c>
      <c r="G33" s="119">
        <f>IFERROR(VLOOKUP(C33,表1[],2,0),0)</f>
        <v>2.23E-2</v>
      </c>
      <c r="H33" s="120">
        <f t="shared" si="2"/>
        <v>1338</v>
      </c>
      <c r="I33" s="123">
        <v>10000</v>
      </c>
      <c r="J33" s="124">
        <v>0.38</v>
      </c>
      <c r="K33" s="125"/>
    </row>
    <row r="34" spans="1:11" ht="15" customHeight="1">
      <c r="A34" s="116" t="s">
        <v>138</v>
      </c>
      <c r="B34" s="117"/>
      <c r="C34" s="121" t="s">
        <v>113</v>
      </c>
      <c r="D34" s="133"/>
      <c r="E34" s="134">
        <v>40000</v>
      </c>
      <c r="F34" s="116" t="str">
        <f t="shared" si="1"/>
        <v>PCS</v>
      </c>
      <c r="G34" s="119">
        <f>IFERROR(VLOOKUP(C34,表1[],2,0),0)</f>
        <v>3.0499999999999999E-2</v>
      </c>
      <c r="H34" s="120">
        <f t="shared" si="2"/>
        <v>1220</v>
      </c>
      <c r="I34" s="123">
        <v>5000</v>
      </c>
      <c r="J34" s="124">
        <v>0.28399999999999997</v>
      </c>
      <c r="K34" s="125"/>
    </row>
    <row r="35" spans="1:11" ht="15" customHeight="1">
      <c r="A35" s="116" t="s">
        <v>138</v>
      </c>
      <c r="C35" s="121" t="s">
        <v>114</v>
      </c>
      <c r="D35" s="39"/>
      <c r="E35" s="38">
        <v>30000</v>
      </c>
      <c r="F35" s="116" t="str">
        <f t="shared" si="1"/>
        <v>PCS</v>
      </c>
      <c r="G35" s="119">
        <f>IFERROR(VLOOKUP(C35,表1[],2,0),0)</f>
        <v>2.63E-2</v>
      </c>
      <c r="H35" s="120">
        <f t="shared" si="2"/>
        <v>789</v>
      </c>
      <c r="I35" s="123">
        <v>5000</v>
      </c>
      <c r="J35" s="140">
        <v>1.74</v>
      </c>
      <c r="K35" s="125"/>
    </row>
    <row r="36" spans="1:11" ht="15" customHeight="1">
      <c r="A36" s="116" t="s">
        <v>138</v>
      </c>
      <c r="B36" s="117"/>
      <c r="C36" s="121" t="s">
        <v>137</v>
      </c>
      <c r="D36" s="133"/>
      <c r="E36" s="134">
        <v>20000</v>
      </c>
      <c r="F36" s="116" t="str">
        <f t="shared" si="1"/>
        <v>PCS</v>
      </c>
      <c r="G36" s="119">
        <f>IFERROR(VLOOKUP(C36,表1[],2,0),0)</f>
        <v>1.9699999999999999E-2</v>
      </c>
      <c r="H36" s="120">
        <f t="shared" si="2"/>
        <v>394</v>
      </c>
      <c r="I36" s="61">
        <v>5000</v>
      </c>
      <c r="J36" s="63">
        <v>0.3221</v>
      </c>
      <c r="K36" s="141"/>
    </row>
    <row r="37" spans="1:11" ht="15" customHeight="1">
      <c r="A37" s="116" t="s">
        <v>138</v>
      </c>
      <c r="C37" s="121" t="s">
        <v>115</v>
      </c>
      <c r="D37" s="9"/>
      <c r="E37" s="43">
        <v>10000</v>
      </c>
      <c r="F37" s="116" t="str">
        <f t="shared" si="1"/>
        <v>PCS</v>
      </c>
      <c r="G37" s="119">
        <f>IFERROR(VLOOKUP(C37,表1[],2,0),0)</f>
        <v>1.9800000000000002E-2</v>
      </c>
      <c r="H37" s="120">
        <f t="shared" si="2"/>
        <v>198.00000000000003</v>
      </c>
      <c r="I37" s="136">
        <v>10000</v>
      </c>
      <c r="J37" s="140">
        <v>0.16</v>
      </c>
      <c r="K37" s="141"/>
    </row>
    <row r="38" spans="1:11" ht="15" customHeight="1">
      <c r="A38" s="116" t="s">
        <v>138</v>
      </c>
      <c r="B38" s="117"/>
      <c r="C38" s="121" t="s">
        <v>116</v>
      </c>
      <c r="D38" s="133"/>
      <c r="E38" s="134">
        <v>30000</v>
      </c>
      <c r="F38" s="116" t="str">
        <f t="shared" si="1"/>
        <v>PCS</v>
      </c>
      <c r="G38" s="119">
        <f>IFERROR(VLOOKUP(C38,表1[],2,0),0)</f>
        <v>9.5000000000000001E-2</v>
      </c>
      <c r="H38" s="120">
        <f t="shared" si="2"/>
        <v>2850</v>
      </c>
      <c r="I38" s="61">
        <v>10000</v>
      </c>
      <c r="J38" s="63">
        <v>0.31969999999999998</v>
      </c>
      <c r="K38" s="141"/>
    </row>
    <row r="39" spans="1:11" ht="15" customHeight="1">
      <c r="A39" s="116" t="s">
        <v>138</v>
      </c>
      <c r="B39" s="117"/>
      <c r="C39" s="121" t="s">
        <v>117</v>
      </c>
      <c r="D39" s="39"/>
      <c r="E39" s="38">
        <v>10000</v>
      </c>
      <c r="F39" s="116" t="str">
        <f t="shared" si="1"/>
        <v>PCS</v>
      </c>
      <c r="G39" s="119">
        <f>IFERROR(VLOOKUP(C39,表1[],2,0),0)</f>
        <v>2.9899999999999999E-2</v>
      </c>
      <c r="H39" s="120">
        <f t="shared" si="2"/>
        <v>299</v>
      </c>
      <c r="I39" s="123">
        <v>10000</v>
      </c>
      <c r="J39" s="137">
        <v>0.24</v>
      </c>
      <c r="K39" s="141"/>
    </row>
    <row r="40" spans="1:11" ht="15" customHeight="1">
      <c r="A40" s="116" t="s">
        <v>138</v>
      </c>
      <c r="B40" s="82"/>
      <c r="C40" s="121" t="s">
        <v>118</v>
      </c>
      <c r="D40" s="37"/>
      <c r="E40" s="35">
        <v>8000</v>
      </c>
      <c r="F40" s="116" t="str">
        <f t="shared" si="1"/>
        <v>PCS</v>
      </c>
      <c r="G40" s="119">
        <f>IFERROR(VLOOKUP(C40,表1[],2,0),0)</f>
        <v>0.11840000000000001</v>
      </c>
      <c r="H40" s="120">
        <f t="shared" si="2"/>
        <v>947.2</v>
      </c>
      <c r="I40" s="61">
        <v>10000</v>
      </c>
      <c r="J40" s="63">
        <v>0.37159999999999999</v>
      </c>
      <c r="K40" s="141"/>
    </row>
    <row r="41" spans="1:11" ht="15" customHeight="1">
      <c r="A41" s="116" t="s">
        <v>138</v>
      </c>
      <c r="B41" s="82"/>
      <c r="C41" s="121" t="s">
        <v>119</v>
      </c>
      <c r="D41" s="39"/>
      <c r="E41" s="38">
        <v>25000</v>
      </c>
      <c r="F41" s="116" t="str">
        <f t="shared" si="1"/>
        <v>PCS</v>
      </c>
      <c r="G41" s="119">
        <f>IFERROR(VLOOKUP(C41,表1[],2,0),0)</f>
        <v>7.2499999999999995E-2</v>
      </c>
      <c r="H41" s="120">
        <f t="shared" si="2"/>
        <v>1812.4999999999998</v>
      </c>
      <c r="I41" s="61">
        <v>20000</v>
      </c>
      <c r="J41" s="63">
        <v>0.17</v>
      </c>
      <c r="K41" s="141"/>
    </row>
    <row r="42" spans="1:11" ht="15" customHeight="1">
      <c r="A42" s="116" t="s">
        <v>138</v>
      </c>
      <c r="B42" s="82"/>
      <c r="C42" s="121" t="s">
        <v>120</v>
      </c>
      <c r="D42" s="39"/>
      <c r="E42" s="38">
        <v>20000</v>
      </c>
      <c r="F42" s="116" t="str">
        <f t="shared" si="1"/>
        <v>PCS</v>
      </c>
      <c r="G42" s="119">
        <f>IFERROR(VLOOKUP(C42,表1[],2,0),0)</f>
        <v>2.0799999999999999E-2</v>
      </c>
      <c r="H42" s="120">
        <f t="shared" si="2"/>
        <v>416</v>
      </c>
      <c r="I42" s="61">
        <v>3000</v>
      </c>
      <c r="J42" s="63">
        <v>2.66</v>
      </c>
      <c r="K42" s="141"/>
    </row>
    <row r="43" spans="1:11" ht="15" customHeight="1" thickBot="1">
      <c r="A43" s="116" t="s">
        <v>138</v>
      </c>
      <c r="C43" s="121" t="s">
        <v>121</v>
      </c>
      <c r="E43" s="277">
        <v>30000</v>
      </c>
      <c r="F43" s="116" t="str">
        <f t="shared" si="1"/>
        <v>PCS</v>
      </c>
      <c r="G43" s="119">
        <f>IFERROR(VLOOKUP(C43,表1[],2,0),0)</f>
        <v>2.3699999999999999E-2</v>
      </c>
      <c r="H43" s="120">
        <f t="shared" si="2"/>
        <v>711</v>
      </c>
      <c r="I43" s="61">
        <v>3000</v>
      </c>
      <c r="J43" s="234">
        <v>2.66</v>
      </c>
      <c r="K43" s="141"/>
    </row>
    <row r="44" spans="1:11" ht="15" customHeight="1" thickTop="1">
      <c r="A44" s="116" t="s">
        <v>138</v>
      </c>
      <c r="B44" s="142"/>
      <c r="C44" s="121" t="s">
        <v>122</v>
      </c>
      <c r="D44" s="39"/>
      <c r="E44" s="38">
        <v>10000</v>
      </c>
      <c r="F44" s="116" t="str">
        <f t="shared" ref="F44:F51" si="3">IF(E44&gt;0,"PCS","")</f>
        <v>PCS</v>
      </c>
      <c r="G44" s="119">
        <f>IFERROR(VLOOKUP(C44,表1[],2,0),0)</f>
        <v>6.5199999999999994E-2</v>
      </c>
      <c r="H44" s="120">
        <f t="shared" ref="H44:H51" si="4">E44*G44</f>
        <v>651.99999999999989</v>
      </c>
      <c r="I44" s="61">
        <v>4000</v>
      </c>
      <c r="J44" s="63">
        <v>2.37</v>
      </c>
      <c r="K44" s="141"/>
    </row>
    <row r="45" spans="1:11" s="287" customFormat="1" ht="15" customHeight="1">
      <c r="A45" s="114"/>
      <c r="B45" s="278"/>
      <c r="C45" s="279"/>
      <c r="D45" s="280" t="s">
        <v>139</v>
      </c>
      <c r="E45" s="281">
        <f>SUM(E20:E44)</f>
        <v>526000</v>
      </c>
      <c r="F45" s="114" t="str">
        <f t="shared" si="3"/>
        <v>PCS</v>
      </c>
      <c r="G45" s="282">
        <f>IFERROR(VLOOKUP(C45,表1[],2,0),0)</f>
        <v>0</v>
      </c>
      <c r="H45" s="283">
        <f>SUM(H20:H44)</f>
        <v>16621.3</v>
      </c>
      <c r="I45" s="284">
        <v>5000</v>
      </c>
      <c r="J45" s="285">
        <v>1.74</v>
      </c>
      <c r="K45" s="286"/>
    </row>
    <row r="46" spans="1:11" ht="15" customHeight="1">
      <c r="A46" s="116" t="s">
        <v>140</v>
      </c>
      <c r="B46" s="133"/>
      <c r="C46" s="121" t="s">
        <v>100</v>
      </c>
      <c r="D46" s="41"/>
      <c r="E46" s="42">
        <v>10000</v>
      </c>
      <c r="F46" s="116" t="str">
        <f t="shared" si="3"/>
        <v>PCS</v>
      </c>
      <c r="G46" s="119">
        <f>IFERROR(VLOOKUP(C46,表1[],2,0),0)</f>
        <v>2.2599999999999999E-2</v>
      </c>
      <c r="H46" s="120">
        <f t="shared" si="4"/>
        <v>225.99999999999997</v>
      </c>
      <c r="I46" s="59">
        <v>20000</v>
      </c>
      <c r="J46" s="64">
        <v>0.16</v>
      </c>
      <c r="K46" s="141"/>
    </row>
    <row r="47" spans="1:11" s="287" customFormat="1" ht="15" customHeight="1">
      <c r="A47" s="114"/>
      <c r="B47" s="142"/>
      <c r="C47" s="279"/>
      <c r="D47" s="280" t="s">
        <v>139</v>
      </c>
      <c r="E47" s="192">
        <f>E46</f>
        <v>10000</v>
      </c>
      <c r="F47" s="114" t="str">
        <f t="shared" si="3"/>
        <v>PCS</v>
      </c>
      <c r="G47" s="282">
        <f>IFERROR(VLOOKUP(C47,表1[],2,0),0)</f>
        <v>0</v>
      </c>
      <c r="H47" s="283">
        <f>H46</f>
        <v>225.99999999999997</v>
      </c>
      <c r="I47" s="288">
        <v>10000</v>
      </c>
      <c r="J47" s="289">
        <v>0.24</v>
      </c>
      <c r="K47" s="286"/>
    </row>
    <row r="48" spans="1:11" ht="15" customHeight="1">
      <c r="A48" s="116"/>
      <c r="B48" s="142"/>
      <c r="C48" s="121"/>
      <c r="D48" s="191"/>
      <c r="E48" s="291"/>
      <c r="F48" s="116" t="str">
        <f t="shared" si="3"/>
        <v/>
      </c>
      <c r="G48" s="119">
        <f>IFERROR(VLOOKUP(C48,表1[],2,0),0)</f>
        <v>0</v>
      </c>
      <c r="H48" s="120">
        <f t="shared" si="4"/>
        <v>0</v>
      </c>
      <c r="I48" s="60"/>
      <c r="J48" s="63"/>
      <c r="K48" s="141"/>
    </row>
    <row r="49" spans="1:11" s="287" customFormat="1" ht="15" customHeight="1">
      <c r="A49" s="114"/>
      <c r="B49" s="142"/>
      <c r="C49" s="279"/>
      <c r="D49" s="280"/>
      <c r="E49" s="194">
        <f>E48</f>
        <v>0</v>
      </c>
      <c r="F49" s="114" t="str">
        <f t="shared" si="3"/>
        <v/>
      </c>
      <c r="G49" s="282">
        <f>IFERROR(VLOOKUP(C49,表1[],2,0),0)</f>
        <v>0</v>
      </c>
      <c r="H49" s="283">
        <f>H48</f>
        <v>0</v>
      </c>
      <c r="I49" s="290">
        <v>10000</v>
      </c>
      <c r="J49" s="289">
        <v>0.31969999999999998</v>
      </c>
      <c r="K49" s="286"/>
    </row>
    <row r="50" spans="1:11" ht="15" customHeight="1">
      <c r="A50" s="116"/>
      <c r="B50" s="142"/>
      <c r="C50" s="121"/>
      <c r="D50" s="193"/>
      <c r="E50" s="194"/>
      <c r="F50" s="116" t="str">
        <f t="shared" si="3"/>
        <v/>
      </c>
      <c r="G50" s="119">
        <f>IFERROR(VLOOKUP(C50,表1[],2,0),0)</f>
        <v>0</v>
      </c>
      <c r="H50" s="120">
        <f t="shared" si="4"/>
        <v>0</v>
      </c>
      <c r="I50" s="61"/>
      <c r="J50" s="63"/>
      <c r="K50" s="141"/>
    </row>
    <row r="51" spans="1:11" ht="15" customHeight="1" thickBot="1">
      <c r="A51" s="135"/>
      <c r="B51" s="142"/>
      <c r="C51" s="121"/>
      <c r="D51" s="9"/>
      <c r="E51" s="43"/>
      <c r="F51" s="116" t="str">
        <f t="shared" si="3"/>
        <v/>
      </c>
      <c r="G51" s="119">
        <f>IFERROR(VLOOKUP(C51,表1[],2,0),0)</f>
        <v>0</v>
      </c>
      <c r="H51" s="120">
        <f t="shared" si="4"/>
        <v>0</v>
      </c>
      <c r="I51" s="61">
        <v>10000</v>
      </c>
      <c r="J51" s="63">
        <v>0.31969999999999998</v>
      </c>
      <c r="K51" s="141"/>
    </row>
    <row r="52" spans="1:11" ht="15" customHeight="1" thickTop="1">
      <c r="A52" s="235" t="s">
        <v>10</v>
      </c>
      <c r="B52" s="235"/>
      <c r="C52" s="236" t="s">
        <v>11</v>
      </c>
      <c r="D52" s="235"/>
      <c r="E52" s="237">
        <f>E45+E47+E49</f>
        <v>536000</v>
      </c>
      <c r="F52" s="238" t="s">
        <v>4</v>
      </c>
      <c r="G52" s="239"/>
      <c r="H52" s="240">
        <f>H45+H47+H49</f>
        <v>16847.3</v>
      </c>
      <c r="I52" s="90"/>
    </row>
    <row r="53" spans="1:11" ht="15" customHeight="1">
      <c r="I53" s="90"/>
      <c r="J53" s="144"/>
    </row>
    <row r="54" spans="1:11" ht="15" customHeight="1">
      <c r="A54" s="145" t="s">
        <v>60</v>
      </c>
      <c r="B54" s="145"/>
      <c r="C54" s="145"/>
      <c r="D54" s="145"/>
      <c r="E54" s="146"/>
      <c r="F54" s="147"/>
      <c r="G54" s="145"/>
      <c r="H54" s="148"/>
      <c r="I54" s="90"/>
    </row>
    <row r="55" spans="1:11" ht="15" customHeight="1">
      <c r="A55" s="145" t="s">
        <v>61</v>
      </c>
      <c r="B55" s="145"/>
      <c r="C55" s="145"/>
      <c r="D55" s="145"/>
      <c r="E55" s="146"/>
      <c r="F55" s="147" t="s">
        <v>62</v>
      </c>
      <c r="G55" s="145"/>
      <c r="H55" s="148"/>
    </row>
    <row r="56" spans="1:11" ht="15" customHeight="1">
      <c r="A56" s="145"/>
      <c r="B56" s="145"/>
      <c r="C56" s="145"/>
      <c r="D56" s="145"/>
      <c r="E56" s="146"/>
      <c r="F56" s="184" t="s">
        <v>76</v>
      </c>
      <c r="G56" s="145"/>
      <c r="H56" s="149"/>
      <c r="I56" s="90"/>
    </row>
    <row r="57" spans="1:11" ht="15" customHeight="1" thickBot="1">
      <c r="A57" s="145" t="s">
        <v>63</v>
      </c>
      <c r="B57" s="145"/>
      <c r="C57" s="145"/>
      <c r="D57" s="145"/>
      <c r="E57" s="150" t="s">
        <v>64</v>
      </c>
      <c r="F57" s="151"/>
      <c r="G57" s="152"/>
      <c r="H57" s="153" t="s">
        <v>65</v>
      </c>
      <c r="I57" s="90"/>
    </row>
    <row r="58" spans="1:11" ht="15" customHeight="1">
      <c r="A58" s="145"/>
      <c r="B58" s="145"/>
      <c r="C58" s="145"/>
      <c r="D58" s="145"/>
      <c r="E58" s="146"/>
      <c r="F58" s="154"/>
      <c r="G58" s="155"/>
      <c r="H58" s="156"/>
      <c r="I58" s="90"/>
    </row>
    <row r="59" spans="1:11" ht="15" customHeight="1">
      <c r="A59" s="13" t="s">
        <v>70</v>
      </c>
      <c r="B59" s="13"/>
      <c r="C59" s="13"/>
      <c r="D59" s="13"/>
      <c r="E59" s="189"/>
      <c r="F59" s="13" t="s">
        <v>74</v>
      </c>
      <c r="G59" s="190"/>
      <c r="H59" s="190"/>
      <c r="I59" s="90"/>
    </row>
    <row r="60" spans="1:11" s="96" customFormat="1" ht="15" customHeight="1">
      <c r="A60" s="13" t="s">
        <v>75</v>
      </c>
      <c r="B60" s="13"/>
      <c r="C60" s="13"/>
      <c r="D60" s="13"/>
      <c r="E60" s="189"/>
      <c r="F60" s="13" t="s">
        <v>71</v>
      </c>
      <c r="G60" s="190"/>
      <c r="H60" s="190"/>
      <c r="I60" s="157"/>
      <c r="J60" s="158"/>
    </row>
    <row r="61" spans="1:11" ht="15" customHeight="1">
      <c r="A61" s="13" t="s">
        <v>72</v>
      </c>
      <c r="B61" s="13"/>
      <c r="C61" s="13"/>
      <c r="D61" s="13"/>
      <c r="E61" s="189"/>
      <c r="F61" s="13" t="s">
        <v>73</v>
      </c>
      <c r="G61" s="190"/>
      <c r="H61" s="190"/>
      <c r="I61" s="90"/>
    </row>
    <row r="62" spans="1:11" ht="15" customHeight="1">
      <c r="A62" s="145"/>
      <c r="B62" s="145"/>
      <c r="C62" s="145"/>
      <c r="D62" s="145"/>
      <c r="E62" s="146"/>
      <c r="F62" s="147"/>
      <c r="G62" s="145"/>
      <c r="H62" s="148"/>
      <c r="I62" s="90"/>
    </row>
    <row r="63" spans="1:11" ht="15" customHeight="1">
      <c r="I63" s="90"/>
    </row>
    <row r="64" spans="1:11" ht="15" customHeight="1">
      <c r="A64" s="82"/>
      <c r="B64" s="82"/>
      <c r="C64" s="82"/>
      <c r="D64" s="82"/>
      <c r="E64" s="82"/>
      <c r="F64" s="159"/>
      <c r="G64" s="82"/>
      <c r="H64" s="82"/>
      <c r="I64" s="90"/>
    </row>
    <row r="65" spans="1:9" ht="15" customHeight="1">
      <c r="A65" s="82"/>
      <c r="B65" s="82"/>
      <c r="C65" s="82"/>
      <c r="D65" s="82"/>
      <c r="E65" s="82"/>
      <c r="F65" s="159"/>
      <c r="G65" s="82"/>
      <c r="H65" s="82"/>
      <c r="I65" s="90"/>
    </row>
    <row r="66" spans="1:9" ht="15" customHeight="1">
      <c r="I66" s="90"/>
    </row>
    <row r="67" spans="1:9" ht="15" customHeight="1">
      <c r="I67" s="90"/>
    </row>
    <row r="68" spans="1:9" ht="15" customHeight="1">
      <c r="I68" s="90"/>
    </row>
    <row r="69" spans="1:9" ht="15" customHeight="1">
      <c r="I69" s="90"/>
    </row>
  </sheetData>
  <mergeCells count="3">
    <mergeCell ref="A4:H4"/>
    <mergeCell ref="C18:D18"/>
    <mergeCell ref="A2:H2"/>
  </mergeCells>
  <phoneticPr fontId="1" type="noConversion"/>
  <dataValidations count="1">
    <dataValidation type="list" allowBlank="1" showInputMessage="1" showErrorMessage="1" sqref="C20:C51">
      <formula1>品番</formula1>
    </dataValidation>
  </dataValidations>
  <printOptions horizontalCentered="1"/>
  <pageMargins left="0.39370078740157483" right="0.39370078740157483" top="0.59055118110236227" bottom="0.59055118110236227" header="0" footer="0"/>
  <pageSetup paperSize="9" scale="80" orientation="portrait" r:id="rId1"/>
  <headerFooter alignWithMargins="0"/>
  <ignoredErrors>
    <ignoredError sqref="H45:H4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71"/>
  <sheetViews>
    <sheetView showGridLines="0" showZeros="0" topLeftCell="A31" zoomScaleNormal="100" workbookViewId="0">
      <selection activeCell="A48" sqref="A48"/>
    </sheetView>
  </sheetViews>
  <sheetFormatPr defaultColWidth="9" defaultRowHeight="15" customHeight="1"/>
  <cols>
    <col min="1" max="3" width="10.625" style="117" customWidth="1"/>
    <col min="4" max="4" width="10.625" style="258" customWidth="1"/>
    <col min="5" max="6" width="10.625" style="117" customWidth="1"/>
    <col min="7" max="7" width="10.625" style="165" customWidth="1"/>
    <col min="8" max="8" width="10.625" style="117" customWidth="1"/>
    <col min="9" max="9" width="9.875" style="167" customWidth="1"/>
    <col min="10" max="16384" width="9" style="167"/>
  </cols>
  <sheetData>
    <row r="1" spans="1:14" ht="25.5">
      <c r="A1" s="304" t="s">
        <v>5</v>
      </c>
      <c r="B1" s="304"/>
      <c r="C1" s="304"/>
      <c r="D1" s="304"/>
      <c r="E1" s="304"/>
      <c r="F1" s="304"/>
      <c r="G1" s="304"/>
      <c r="H1" s="304"/>
    </row>
    <row r="2" spans="1:14" ht="15" customHeight="1">
      <c r="A2" s="83" t="s">
        <v>45</v>
      </c>
      <c r="B2" s="83"/>
      <c r="C2" s="83"/>
      <c r="D2" s="254"/>
      <c r="E2" s="83"/>
      <c r="F2" s="83"/>
      <c r="G2" s="83"/>
      <c r="H2" s="83"/>
      <c r="I2" s="168"/>
    </row>
    <row r="3" spans="1:14" ht="26.25">
      <c r="A3" s="305" t="s">
        <v>53</v>
      </c>
      <c r="B3" s="306"/>
      <c r="C3" s="306"/>
      <c r="D3" s="306"/>
      <c r="E3" s="306"/>
      <c r="F3" s="306"/>
      <c r="G3" s="306"/>
      <c r="H3" s="307"/>
    </row>
    <row r="4" spans="1:14" ht="15" customHeight="1">
      <c r="A4" s="133"/>
      <c r="B4" s="133"/>
      <c r="C4" s="133"/>
      <c r="D4" s="255"/>
      <c r="E4" s="133"/>
      <c r="F4" s="133"/>
      <c r="G4" s="169"/>
      <c r="H4" s="133"/>
      <c r="I4" s="170"/>
    </row>
    <row r="5" spans="1:14" ht="15" customHeight="1">
      <c r="A5" s="91" t="s">
        <v>46</v>
      </c>
      <c r="B5" s="91"/>
      <c r="C5" s="91"/>
      <c r="D5" s="256"/>
      <c r="E5" s="92"/>
      <c r="F5" s="91"/>
      <c r="G5" s="93" t="s">
        <v>47</v>
      </c>
      <c r="H5" s="94" t="str">
        <f>INVOICE!H6</f>
        <v>FSCHZ-18001E</v>
      </c>
      <c r="I5" s="170"/>
    </row>
    <row r="6" spans="1:14" ht="15" customHeight="1">
      <c r="A6" s="96" t="s">
        <v>48</v>
      </c>
      <c r="B6" s="96"/>
      <c r="C6" s="96"/>
      <c r="D6" s="257"/>
      <c r="E6" s="92"/>
      <c r="F6" s="96"/>
      <c r="G6" s="93" t="s">
        <v>49</v>
      </c>
      <c r="H6" s="97">
        <f>INVOICE!H7</f>
        <v>43105</v>
      </c>
      <c r="I6" s="170"/>
    </row>
    <row r="7" spans="1:14" ht="15" customHeight="1">
      <c r="H7" s="171"/>
      <c r="I7" s="170"/>
    </row>
    <row r="8" spans="1:14" ht="15" customHeight="1">
      <c r="B8" s="164" t="s">
        <v>6</v>
      </c>
      <c r="C8" s="172" t="s">
        <v>0</v>
      </c>
      <c r="D8" s="259"/>
      <c r="E8" s="172"/>
      <c r="F8" s="172"/>
      <c r="G8" s="173"/>
      <c r="H8" s="185"/>
      <c r="I8" s="170"/>
    </row>
    <row r="9" spans="1:14" ht="15" customHeight="1">
      <c r="B9" s="164"/>
      <c r="C9" s="172" t="s">
        <v>1</v>
      </c>
      <c r="D9" s="259"/>
      <c r="E9" s="172"/>
      <c r="F9" s="172"/>
      <c r="G9" s="173"/>
      <c r="H9" s="185"/>
      <c r="I9" s="170"/>
    </row>
    <row r="10" spans="1:14" ht="15" customHeight="1">
      <c r="B10" s="164"/>
      <c r="C10" s="172" t="s">
        <v>13</v>
      </c>
      <c r="D10" s="260"/>
      <c r="E10" s="174"/>
      <c r="F10" s="174"/>
      <c r="G10" s="175"/>
      <c r="H10" s="185"/>
      <c r="I10" s="170"/>
    </row>
    <row r="11" spans="1:14" ht="15" customHeight="1">
      <c r="B11" s="164"/>
      <c r="C11" s="174"/>
      <c r="D11" s="260"/>
      <c r="E11" s="174"/>
      <c r="F11" s="174"/>
      <c r="G11" s="175"/>
      <c r="H11" s="185"/>
      <c r="I11" s="170"/>
    </row>
    <row r="12" spans="1:14" ht="15" customHeight="1">
      <c r="B12" s="164" t="s">
        <v>7</v>
      </c>
      <c r="C12" s="172" t="str">
        <f>C8</f>
        <v>惠州住润汽车部品有限公司</v>
      </c>
      <c r="D12" s="259"/>
      <c r="E12" s="172"/>
      <c r="F12" s="172"/>
      <c r="G12" s="173"/>
      <c r="H12" s="185"/>
      <c r="I12" s="170"/>
    </row>
    <row r="13" spans="1:14" ht="15" customHeight="1">
      <c r="C13" s="172" t="str">
        <f>C9</f>
        <v>广东省惠州市小金口镇九龙高科技工业园</v>
      </c>
      <c r="D13" s="259"/>
      <c r="E13" s="172"/>
      <c r="F13" s="172"/>
      <c r="G13" s="173"/>
      <c r="H13" s="185"/>
      <c r="I13" s="170"/>
    </row>
    <row r="14" spans="1:14" ht="15" customHeight="1">
      <c r="C14" s="172" t="str">
        <f>C10</f>
        <v>TEL: 86(752)2783855 FAX: 86(752)2783900  Attn:刘福友(小姐)</v>
      </c>
      <c r="D14" s="260"/>
      <c r="E14" s="174"/>
      <c r="F14" s="174"/>
      <c r="G14" s="175"/>
      <c r="H14" s="185"/>
      <c r="I14" s="170"/>
      <c r="N14" s="170"/>
    </row>
    <row r="15" spans="1:14" ht="15" customHeight="1" thickBot="1">
      <c r="I15" s="170"/>
    </row>
    <row r="16" spans="1:14" s="82" customFormat="1" ht="15" customHeight="1" thickBot="1">
      <c r="A16" s="108" t="s">
        <v>55</v>
      </c>
      <c r="B16" s="108"/>
      <c r="C16" s="108" t="s">
        <v>54</v>
      </c>
      <c r="D16" s="261"/>
      <c r="E16" s="176" t="s">
        <v>67</v>
      </c>
      <c r="F16" s="108"/>
      <c r="G16" s="111" t="s">
        <v>68</v>
      </c>
      <c r="H16" s="177" t="s">
        <v>12</v>
      </c>
      <c r="I16" s="90"/>
      <c r="J16" s="81"/>
    </row>
    <row r="17" spans="1:11" ht="15" customHeight="1">
      <c r="A17" s="113" t="str">
        <f>INVOICE!A18</f>
        <v>Case No.1</v>
      </c>
      <c r="B17" s="178">
        <f>C52</f>
        <v>69</v>
      </c>
      <c r="C17" s="302" t="s">
        <v>16</v>
      </c>
      <c r="D17" s="303"/>
      <c r="I17" s="179"/>
    </row>
    <row r="18" spans="1:11" ht="15" customHeight="1">
      <c r="A18" s="116" t="s">
        <v>15</v>
      </c>
      <c r="C18" s="113" t="s">
        <v>2</v>
      </c>
      <c r="E18" s="113">
        <v>0</v>
      </c>
      <c r="F18" s="121">
        <v>0</v>
      </c>
      <c r="G18" s="161"/>
      <c r="H18" s="161"/>
      <c r="I18" s="179"/>
    </row>
    <row r="19" spans="1:11" ht="15" customHeight="1">
      <c r="A19" s="116" t="str">
        <f>INVOICE!A20</f>
        <v>PO#:FFG-1801-E002</v>
      </c>
      <c r="C19" s="125" t="str">
        <f>INVOICE!C20</f>
        <v>7135-0078</v>
      </c>
      <c r="D19" s="258">
        <f>IFERROR(E19/VLOOKUP(C19,表1[],3,0),0)</f>
        <v>2</v>
      </c>
      <c r="E19" s="122">
        <f>INVOICE!E20</f>
        <v>20000</v>
      </c>
      <c r="F19" s="116" t="str">
        <f>INVOICE!F20</f>
        <v>PCS</v>
      </c>
      <c r="G19" s="160">
        <f>IFERROR(VLOOKUP(C19,表1[],4,0)/1000*E19,0)</f>
        <v>10.666</v>
      </c>
      <c r="H19" s="127"/>
      <c r="I19" s="179"/>
    </row>
    <row r="20" spans="1:11" ht="15" customHeight="1">
      <c r="A20" s="116" t="str">
        <f>INVOICE!A21</f>
        <v>PO#:FFG-1801-E002</v>
      </c>
      <c r="B20" s="121"/>
      <c r="C20" s="125" t="str">
        <f>INVOICE!C21</f>
        <v>7135-0082</v>
      </c>
      <c r="D20" s="258">
        <f>IFERROR(E20/VLOOKUP(C20,表1[],3,0),0)</f>
        <v>3</v>
      </c>
      <c r="E20" s="122">
        <f>INVOICE!E21</f>
        <v>15000</v>
      </c>
      <c r="F20" s="116" t="str">
        <f>INVOICE!F21</f>
        <v>PCS</v>
      </c>
      <c r="G20" s="160">
        <f>IFERROR(VLOOKUP(C20,表1[],4,0)/1000*E20,0)</f>
        <v>9.7965</v>
      </c>
      <c r="H20" s="127"/>
      <c r="I20" s="179"/>
    </row>
    <row r="21" spans="1:11" ht="15" customHeight="1">
      <c r="A21" s="116" t="str">
        <f>INVOICE!A22</f>
        <v>PO#:FFG-1801-E002</v>
      </c>
      <c r="B21" s="121"/>
      <c r="C21" s="125" t="str">
        <f>INVOICE!C22</f>
        <v>7135-0083</v>
      </c>
      <c r="D21" s="258">
        <f>IFERROR(E21/VLOOKUP(C21,表1[],3,0),0)</f>
        <v>1</v>
      </c>
      <c r="E21" s="122">
        <f>INVOICE!E22</f>
        <v>3000</v>
      </c>
      <c r="F21" s="116" t="str">
        <f>INVOICE!F22</f>
        <v>PCS</v>
      </c>
      <c r="G21" s="160">
        <f>IFERROR(VLOOKUP(C21,表1[],4,0)/1000*E21,0)</f>
        <v>2.3022</v>
      </c>
      <c r="H21" s="161"/>
      <c r="I21" s="179"/>
      <c r="J21" s="121"/>
      <c r="K21" s="121"/>
    </row>
    <row r="22" spans="1:11" ht="15" customHeight="1">
      <c r="A22" s="116" t="str">
        <f>INVOICE!A23</f>
        <v>PO#:FFG-1801-E002</v>
      </c>
      <c r="B22" s="121"/>
      <c r="C22" s="125" t="str">
        <f>INVOICE!C23</f>
        <v>7135-0183</v>
      </c>
      <c r="D22" s="258">
        <f>IFERROR(E22/VLOOKUP(C22,表1[],3,0),0)</f>
        <v>1</v>
      </c>
      <c r="E22" s="122">
        <f>INVOICE!E23</f>
        <v>10000</v>
      </c>
      <c r="F22" s="116" t="str">
        <f>INVOICE!F23</f>
        <v>PCS</v>
      </c>
      <c r="G22" s="160">
        <f>IFERROR(VLOOKUP(C22,表1[],4,0)/1000*E22,0)</f>
        <v>4.0229999999999997</v>
      </c>
      <c r="H22" s="161"/>
      <c r="I22" s="179"/>
      <c r="J22" s="121"/>
      <c r="K22" s="121"/>
    </row>
    <row r="23" spans="1:11" ht="15" customHeight="1">
      <c r="A23" s="116" t="str">
        <f>INVOICE!A24</f>
        <v>PO#:FFG-1801-E002</v>
      </c>
      <c r="C23" s="125" t="str">
        <f>INVOICE!C24</f>
        <v>7135-0239</v>
      </c>
      <c r="D23" s="258">
        <f>IFERROR(E23/VLOOKUP(C23,表1[],3,0),0)</f>
        <v>2</v>
      </c>
      <c r="E23" s="122">
        <f>INVOICE!E24</f>
        <v>20000</v>
      </c>
      <c r="F23" s="116" t="str">
        <f>INVOICE!F24</f>
        <v>PCS</v>
      </c>
      <c r="G23" s="160">
        <f>IFERROR(VLOOKUP(C23,表1[],4,0)/1000*E23,0)</f>
        <v>4.1899999999999995</v>
      </c>
      <c r="H23" s="161"/>
      <c r="I23" s="179"/>
      <c r="J23" s="121"/>
      <c r="K23" s="121"/>
    </row>
    <row r="24" spans="1:11" ht="15" customHeight="1">
      <c r="A24" s="116" t="str">
        <f>INVOICE!A25</f>
        <v>PO#:FFG-1801-E002</v>
      </c>
      <c r="C24" s="125" t="str">
        <f>INVOICE!C25</f>
        <v>7135-0242</v>
      </c>
      <c r="D24" s="258">
        <f>IFERROR(E24/VLOOKUP(C24,表1[],3,0),0)</f>
        <v>2</v>
      </c>
      <c r="E24" s="122">
        <f>INVOICE!E25</f>
        <v>10000</v>
      </c>
      <c r="F24" s="116" t="str">
        <f>INVOICE!F25</f>
        <v>PCS</v>
      </c>
      <c r="G24" s="160">
        <f>IFERROR(VLOOKUP(C24,表1[],4,0)/1000*E24,0)</f>
        <v>5.4</v>
      </c>
      <c r="J24" s="121"/>
      <c r="K24" s="121"/>
    </row>
    <row r="25" spans="1:11" ht="15" customHeight="1">
      <c r="A25" s="116" t="str">
        <f>INVOICE!A26</f>
        <v>PO#:FFG-1801-E002</v>
      </c>
      <c r="C25" s="125" t="str">
        <f>INVOICE!C26</f>
        <v>7135-0250</v>
      </c>
      <c r="D25" s="258">
        <f>IFERROR(E25/VLOOKUP(C25,表1[],3,0),0)</f>
        <v>1</v>
      </c>
      <c r="E25" s="122">
        <f>INVOICE!E26</f>
        <v>10000</v>
      </c>
      <c r="F25" s="116" t="str">
        <f>INVOICE!F26</f>
        <v>PCS</v>
      </c>
      <c r="G25" s="160">
        <f>IFERROR(VLOOKUP(C25,表1[],4,0)/1000*E25,0)</f>
        <v>4.2140000000000004</v>
      </c>
      <c r="J25" s="121"/>
      <c r="K25" s="121"/>
    </row>
    <row r="26" spans="1:11" ht="15" customHeight="1">
      <c r="A26" s="116" t="str">
        <f>INVOICE!A27</f>
        <v>PO#:FFG-1801-E002</v>
      </c>
      <c r="C26" s="125" t="str">
        <f>INVOICE!C27</f>
        <v>7135-0265</v>
      </c>
      <c r="D26" s="258">
        <f>IFERROR(E26/VLOOKUP(C26,表1[],3,0),0)</f>
        <v>4</v>
      </c>
      <c r="E26" s="122">
        <f>INVOICE!E27</f>
        <v>40000</v>
      </c>
      <c r="F26" s="116" t="str">
        <f>INVOICE!F27</f>
        <v>PCS</v>
      </c>
      <c r="G26" s="160">
        <f>IFERROR(VLOOKUP(C26,表1[],4,0)/1000*E26,0)</f>
        <v>7.952</v>
      </c>
      <c r="J26" s="121"/>
      <c r="K26" s="121"/>
    </row>
    <row r="27" spans="1:11" ht="15" customHeight="1">
      <c r="A27" s="116" t="str">
        <f>INVOICE!A28</f>
        <v>PO#:FFG-1801-E002</v>
      </c>
      <c r="B27" s="121"/>
      <c r="C27" s="125" t="str">
        <f>INVOICE!C28</f>
        <v>7135-0273</v>
      </c>
      <c r="D27" s="258">
        <f>IFERROR(E27/VLOOKUP(C27,表1[],3,0),0)</f>
        <v>4</v>
      </c>
      <c r="E27" s="122">
        <f>INVOICE!E28</f>
        <v>40000</v>
      </c>
      <c r="F27" s="116" t="str">
        <f>INVOICE!F28</f>
        <v>PCS</v>
      </c>
      <c r="G27" s="160">
        <f>IFERROR(VLOOKUP(C27,表1[],4,0)/1000*E27,0)</f>
        <v>5.9519999999999991</v>
      </c>
      <c r="J27" s="121"/>
      <c r="K27" s="121"/>
    </row>
    <row r="28" spans="1:11" ht="15" customHeight="1">
      <c r="A28" s="116" t="str">
        <f>INVOICE!A29</f>
        <v>PO#:FFG-1801-E002</v>
      </c>
      <c r="B28" s="121"/>
      <c r="C28" s="125" t="str">
        <f>INVOICE!C29</f>
        <v>7135-0278</v>
      </c>
      <c r="D28" s="258">
        <f>IFERROR(E28/VLOOKUP(C28,表1[],3,0),0)</f>
        <v>1</v>
      </c>
      <c r="E28" s="122">
        <f>INVOICE!E29</f>
        <v>20000</v>
      </c>
      <c r="F28" s="116" t="str">
        <f>INVOICE!F29</f>
        <v>PCS</v>
      </c>
      <c r="G28" s="160">
        <f>IFERROR(VLOOKUP(C28,表1[],4,0)/1000*E28,0)</f>
        <v>3.03</v>
      </c>
      <c r="H28" s="161"/>
      <c r="I28" s="179"/>
      <c r="J28" s="121"/>
      <c r="K28" s="121"/>
    </row>
    <row r="29" spans="1:11" ht="15" customHeight="1">
      <c r="A29" s="116" t="str">
        <f>INVOICE!A30</f>
        <v>PO#:FFG-1801-E002</v>
      </c>
      <c r="B29" s="132"/>
      <c r="C29" s="125" t="str">
        <f>INVOICE!C30</f>
        <v>7135-0324</v>
      </c>
      <c r="D29" s="258">
        <f>IFERROR(E29/VLOOKUP(C29,表1[],3,0),0)</f>
        <v>3</v>
      </c>
      <c r="E29" s="122">
        <f>INVOICE!E30</f>
        <v>15000</v>
      </c>
      <c r="F29" s="116" t="str">
        <f>INVOICE!F30</f>
        <v>PCS</v>
      </c>
      <c r="G29" s="160">
        <f>IFERROR(VLOOKUP(C29,表1[],4,0)/1000*E29,0)</f>
        <v>6</v>
      </c>
      <c r="H29" s="161"/>
      <c r="I29" s="179"/>
      <c r="J29" s="138"/>
      <c r="K29" s="138"/>
    </row>
    <row r="30" spans="1:11" ht="15" customHeight="1">
      <c r="A30" s="116" t="str">
        <f>INVOICE!A31</f>
        <v>PO#:FFG-1801-E002</v>
      </c>
      <c r="B30" s="138"/>
      <c r="C30" s="125" t="str">
        <f>INVOICE!C31</f>
        <v>7135-0326</v>
      </c>
      <c r="D30" s="258">
        <f>IFERROR(E30/VLOOKUP(C30,表1[],3,0),0)</f>
        <v>4</v>
      </c>
      <c r="E30" s="122">
        <f>INVOICE!E31</f>
        <v>20000</v>
      </c>
      <c r="F30" s="116" t="str">
        <f>INVOICE!F31</f>
        <v>PCS</v>
      </c>
      <c r="G30" s="160">
        <f>IFERROR(VLOOKUP(C30,表1[],4,0)/1000*E30,0)</f>
        <v>6.4420000000000002</v>
      </c>
      <c r="H30" s="161"/>
      <c r="I30" s="179"/>
      <c r="J30" s="138"/>
      <c r="K30" s="138"/>
    </row>
    <row r="31" spans="1:11" ht="15" customHeight="1">
      <c r="A31" s="116" t="str">
        <f>INVOICE!A32</f>
        <v>PO#:FFG-1801-E002</v>
      </c>
      <c r="B31" s="138"/>
      <c r="C31" s="125" t="str">
        <f>INVOICE!C32</f>
        <v>7135-0330</v>
      </c>
      <c r="D31" s="258">
        <f>IFERROR(E31/VLOOKUP(C31,表1[],3,0),0)</f>
        <v>1</v>
      </c>
      <c r="E31" s="122">
        <f>INVOICE!E32</f>
        <v>10000</v>
      </c>
      <c r="F31" s="116" t="str">
        <f>INVOICE!F32</f>
        <v>PCS</v>
      </c>
      <c r="G31" s="160">
        <f>IFERROR(VLOOKUP(C31,表1[],4,0)/1000*E31,0)</f>
        <v>2.1240000000000001</v>
      </c>
      <c r="H31" s="160"/>
      <c r="I31" s="121"/>
      <c r="J31" s="138"/>
      <c r="K31" s="138"/>
    </row>
    <row r="32" spans="1:11" ht="15" customHeight="1">
      <c r="A32" s="116" t="str">
        <f>INVOICE!A33</f>
        <v>PO#:FFG-1801-E002</v>
      </c>
      <c r="B32" s="141"/>
      <c r="C32" s="125" t="str">
        <f>INVOICE!C33</f>
        <v>7135-0461</v>
      </c>
      <c r="D32" s="258">
        <f>IFERROR(E32/VLOOKUP(C32,表1[],3,0),0)</f>
        <v>6</v>
      </c>
      <c r="E32" s="122">
        <f>INVOICE!E33</f>
        <v>60000</v>
      </c>
      <c r="F32" s="116" t="str">
        <f>INVOICE!F33</f>
        <v>PCS</v>
      </c>
      <c r="G32" s="160">
        <f>IFERROR(VLOOKUP(C32,表1[],4,0)/1000*E32,0)</f>
        <v>19.181999999999999</v>
      </c>
      <c r="H32" s="160"/>
      <c r="I32" s="121"/>
      <c r="J32" s="121"/>
      <c r="K32" s="121"/>
    </row>
    <row r="33" spans="1:11" ht="15" customHeight="1">
      <c r="A33" s="116" t="str">
        <f>INVOICE!A34</f>
        <v>PO#:FFG-1801-E002</v>
      </c>
      <c r="B33" s="141"/>
      <c r="C33" s="125" t="str">
        <f>INVOICE!C34</f>
        <v>7135-0462</v>
      </c>
      <c r="D33" s="258">
        <f>IFERROR(E33/VLOOKUP(C33,表1[],3,0),0)</f>
        <v>4</v>
      </c>
      <c r="E33" s="122">
        <f>INVOICE!E34</f>
        <v>40000</v>
      </c>
      <c r="F33" s="116" t="str">
        <f>INVOICE!F34</f>
        <v>PCS</v>
      </c>
      <c r="G33" s="160">
        <f>IFERROR(VLOOKUP(C33,表1[],4,0)/1000*E33,0)</f>
        <v>15.200000000000001</v>
      </c>
      <c r="H33" s="160"/>
      <c r="I33" s="121"/>
      <c r="J33" s="121"/>
      <c r="K33" s="121"/>
    </row>
    <row r="34" spans="1:11" ht="15" customHeight="1">
      <c r="A34" s="116" t="str">
        <f>INVOICE!A35</f>
        <v>PO#:FFG-1801-E002</v>
      </c>
      <c r="B34" s="141"/>
      <c r="C34" s="125" t="str">
        <f>INVOICE!C35</f>
        <v>7135-0512</v>
      </c>
      <c r="D34" s="258">
        <f>IFERROR(E34/VLOOKUP(C34,表1[],3,0),0)</f>
        <v>3</v>
      </c>
      <c r="E34" s="122">
        <f>INVOICE!E35</f>
        <v>30000</v>
      </c>
      <c r="F34" s="116" t="str">
        <f>INVOICE!F35</f>
        <v>PCS</v>
      </c>
      <c r="G34" s="160">
        <f>IFERROR(VLOOKUP(C34,表1[],4,0)/1000*E34,0)</f>
        <v>11.148</v>
      </c>
      <c r="H34" s="160"/>
      <c r="I34" s="121"/>
      <c r="J34" s="121"/>
      <c r="K34" s="121"/>
    </row>
    <row r="35" spans="1:11" ht="15" customHeight="1">
      <c r="A35" s="116" t="str">
        <f>INVOICE!A36</f>
        <v>PO#:FFG-1801-E002</v>
      </c>
      <c r="B35" s="132"/>
      <c r="C35" s="125" t="str">
        <f>INVOICE!C36</f>
        <v>7135-0536</v>
      </c>
      <c r="D35" s="258">
        <f>IFERROR(E35/VLOOKUP(C35,表1[],3,0),0)</f>
        <v>1</v>
      </c>
      <c r="E35" s="122">
        <f>INVOICE!E36</f>
        <v>20000</v>
      </c>
      <c r="F35" s="116" t="str">
        <f>INVOICE!F36</f>
        <v>PCS</v>
      </c>
      <c r="G35" s="160">
        <f>IFERROR(VLOOKUP(C35,表1[],4,0)/1000*E35,0)</f>
        <v>3.4000000000000004</v>
      </c>
      <c r="H35" s="160"/>
      <c r="I35" s="121"/>
      <c r="J35" s="138"/>
      <c r="K35" s="138"/>
    </row>
    <row r="36" spans="1:11" ht="15" customHeight="1">
      <c r="A36" s="116" t="str">
        <f>INVOICE!A37</f>
        <v>PO#:FFG-1801-E002</v>
      </c>
      <c r="B36" s="138"/>
      <c r="C36" s="125" t="str">
        <f>INVOICE!C37</f>
        <v>7165-0430</v>
      </c>
      <c r="D36" s="258">
        <f>IFERROR(E36/VLOOKUP(C36,表1[],3,0),0)</f>
        <v>1</v>
      </c>
      <c r="E36" s="122">
        <f>INVOICE!E37</f>
        <v>10000</v>
      </c>
      <c r="F36" s="116" t="str">
        <f>INVOICE!F37</f>
        <v>PCS</v>
      </c>
      <c r="G36" s="160">
        <f>IFERROR(VLOOKUP(C36,表1[],4,0)/1000*E36,0)</f>
        <v>2.2509999999999999</v>
      </c>
      <c r="H36" s="160"/>
      <c r="I36" s="121"/>
      <c r="J36" s="138"/>
      <c r="K36" s="138"/>
    </row>
    <row r="37" spans="1:11" ht="15" customHeight="1">
      <c r="A37" s="116" t="str">
        <f>INVOICE!A38</f>
        <v>PO#:FFG-1801-E002</v>
      </c>
      <c r="B37" s="138"/>
      <c r="C37" s="125" t="str">
        <f>INVOICE!C38</f>
        <v>7165-0667</v>
      </c>
      <c r="D37" s="258">
        <f>IFERROR(E37/VLOOKUP(C37,表1[],3,0),0)</f>
        <v>10</v>
      </c>
      <c r="E37" s="122">
        <f>INVOICE!E38</f>
        <v>30000</v>
      </c>
      <c r="F37" s="116" t="str">
        <f>INVOICE!F38</f>
        <v>PCS</v>
      </c>
      <c r="G37" s="160">
        <f>IFERROR(VLOOKUP(C37,表1[],4,0)/1000*E37,0)</f>
        <v>79.8</v>
      </c>
      <c r="H37" s="160"/>
      <c r="I37" s="121"/>
      <c r="J37" s="138"/>
      <c r="K37" s="138"/>
    </row>
    <row r="38" spans="1:11" ht="15" customHeight="1">
      <c r="A38" s="116" t="str">
        <f>INVOICE!A39</f>
        <v>PO#:FFG-1801-E002</v>
      </c>
      <c r="B38" s="129"/>
      <c r="C38" s="125" t="str">
        <f>INVOICE!C39</f>
        <v>7165-0768</v>
      </c>
      <c r="D38" s="258">
        <f>IFERROR(E38/VLOOKUP(C38,表1[],3,0),0)</f>
        <v>1</v>
      </c>
      <c r="E38" s="122">
        <f>INVOICE!E39</f>
        <v>10000</v>
      </c>
      <c r="F38" s="116" t="str">
        <f>INVOICE!F39</f>
        <v>PCS</v>
      </c>
      <c r="G38" s="160">
        <f>IFERROR(VLOOKUP(C38,表1[],4,0)/1000*E38,0)</f>
        <v>4.1999999999999993</v>
      </c>
      <c r="H38" s="160"/>
      <c r="I38" s="121"/>
      <c r="J38" s="138"/>
      <c r="K38" s="138"/>
    </row>
    <row r="39" spans="1:11" ht="15" customHeight="1">
      <c r="A39" s="116" t="str">
        <f>INVOICE!A40</f>
        <v>PO#:FFG-1801-E002</v>
      </c>
      <c r="B39" s="129"/>
      <c r="C39" s="125" t="str">
        <f>INVOICE!C40</f>
        <v>7165-0813</v>
      </c>
      <c r="D39" s="258">
        <f>IFERROR(E39/VLOOKUP(C39,表1[],3,0),0)</f>
        <v>2</v>
      </c>
      <c r="E39" s="122">
        <f>INVOICE!E40</f>
        <v>8000</v>
      </c>
      <c r="F39" s="116" t="str">
        <f>INVOICE!F40</f>
        <v>PCS</v>
      </c>
      <c r="G39" s="160">
        <f>IFERROR(VLOOKUP(C39,表1[],4,0)/1000*E39,0)</f>
        <v>18.96</v>
      </c>
      <c r="H39" s="161"/>
      <c r="I39" s="132"/>
      <c r="J39" s="138"/>
      <c r="K39" s="138"/>
    </row>
    <row r="40" spans="1:11" ht="15" customHeight="1">
      <c r="A40" s="116" t="str">
        <f>INVOICE!A41</f>
        <v>PO#:FFG-1801-E002</v>
      </c>
      <c r="B40" s="129"/>
      <c r="C40" s="125" t="str">
        <f>INVOICE!C41</f>
        <v>7165-1213</v>
      </c>
      <c r="D40" s="258">
        <f>IFERROR(E40/VLOOKUP(C40,表1[],3,0),0)</f>
        <v>5</v>
      </c>
      <c r="E40" s="122">
        <f>INVOICE!E41</f>
        <v>25000</v>
      </c>
      <c r="F40" s="116" t="str">
        <f>INVOICE!F41</f>
        <v>PCS</v>
      </c>
      <c r="G40" s="160">
        <f>IFERROR(VLOOKUP(C40,表1[],4,0)/1000*E40,0)</f>
        <v>43.5</v>
      </c>
      <c r="H40" s="161"/>
      <c r="I40" s="132"/>
      <c r="J40" s="138"/>
      <c r="K40" s="138"/>
    </row>
    <row r="41" spans="1:11" ht="15" customHeight="1">
      <c r="A41" s="116" t="str">
        <f>INVOICE!A42</f>
        <v>PO#:FFG-1801-E002</v>
      </c>
      <c r="B41" s="129"/>
      <c r="C41" s="125" t="str">
        <f>INVOICE!C42</f>
        <v>7135-0579</v>
      </c>
      <c r="D41" s="258">
        <f>IFERROR(E41/VLOOKUP(C41,表1[],3,0),0)</f>
        <v>1</v>
      </c>
      <c r="E41" s="122">
        <f>INVOICE!E42</f>
        <v>20000</v>
      </c>
      <c r="F41" s="116" t="str">
        <f>INVOICE!F42</f>
        <v>PCS</v>
      </c>
      <c r="G41" s="160">
        <f>IFERROR(VLOOKUP(C41,表1[],4,0)/1000*E41,0)</f>
        <v>3.2</v>
      </c>
      <c r="H41" s="161"/>
      <c r="I41" s="132"/>
      <c r="J41" s="138"/>
      <c r="K41" s="138"/>
    </row>
    <row r="42" spans="1:11" ht="15" customHeight="1">
      <c r="A42" s="117" t="str">
        <f>INVOICE!A43</f>
        <v>PO#:FFG-1801-E002</v>
      </c>
      <c r="C42" s="121" t="str">
        <f>INVOICE!C43</f>
        <v>7135-0599</v>
      </c>
      <c r="D42" s="258">
        <f>IFERROR(E42/VLOOKUP(C42,表1[],3,0),0)</f>
        <v>3</v>
      </c>
      <c r="E42" s="122">
        <f>INVOICE!E43</f>
        <v>30000</v>
      </c>
      <c r="F42" s="117" t="str">
        <f>INVOICE!F43</f>
        <v>PCS</v>
      </c>
      <c r="G42" s="165">
        <f>IFERROR(VLOOKUP(C42,表1[],4,0)/1000*E42,0)</f>
        <v>7.1999999999999993</v>
      </c>
      <c r="H42" s="161"/>
      <c r="I42" s="132"/>
      <c r="J42" s="138"/>
      <c r="K42" s="138"/>
    </row>
    <row r="43" spans="1:11" ht="15" customHeight="1">
      <c r="A43" s="116" t="str">
        <f>INVOICE!A44</f>
        <v>PO#:FFG-1801-E002</v>
      </c>
      <c r="B43" s="129"/>
      <c r="C43" s="125" t="str">
        <f>INVOICE!C44</f>
        <v>7135-0325</v>
      </c>
      <c r="D43" s="258">
        <f>IFERROR(E43/VLOOKUP(C43,表1[],3,0),0)</f>
        <v>2</v>
      </c>
      <c r="E43" s="122">
        <f>INVOICE!E44</f>
        <v>10000</v>
      </c>
      <c r="F43" s="116" t="str">
        <f>INVOICE!F44</f>
        <v>PCS</v>
      </c>
      <c r="G43" s="160">
        <f>IFERROR(VLOOKUP(C43,表1[],4,0)/1000*E43,0)</f>
        <v>9.5</v>
      </c>
      <c r="H43" s="161"/>
      <c r="I43" s="132"/>
      <c r="J43" s="138"/>
      <c r="K43" s="138"/>
    </row>
    <row r="44" spans="1:11" ht="15" hidden="1" customHeight="1">
      <c r="A44" s="116">
        <f>INVOICE!A45</f>
        <v>0</v>
      </c>
      <c r="B44" s="129"/>
      <c r="C44" s="125">
        <f>INVOICE!C45</f>
        <v>0</v>
      </c>
      <c r="D44" s="258">
        <f>IFERROR(E44/VLOOKUP(C44,表1[],3,0),0)</f>
        <v>0</v>
      </c>
      <c r="E44" s="122"/>
      <c r="F44" s="116"/>
      <c r="G44" s="160">
        <f>IFERROR(VLOOKUP(C44,表1[],4,0)/1000*E44,0)</f>
        <v>0</v>
      </c>
      <c r="H44" s="161"/>
      <c r="I44" s="132"/>
      <c r="J44" s="138"/>
      <c r="K44" s="138"/>
    </row>
    <row r="45" spans="1:11" ht="15" customHeight="1">
      <c r="A45" s="116" t="str">
        <f>INVOICE!A46</f>
        <v>PO#:FFG-1801-E001</v>
      </c>
      <c r="B45" s="129"/>
      <c r="C45" s="125" t="str">
        <f>INVOICE!C46</f>
        <v>7135-0078</v>
      </c>
      <c r="D45" s="258">
        <f>IFERROR(E45/VLOOKUP(C45,表1[],3,0),0)</f>
        <v>1</v>
      </c>
      <c r="E45" s="122">
        <f>INVOICE!E46</f>
        <v>10000</v>
      </c>
      <c r="F45" s="116" t="str">
        <f>INVOICE!F46</f>
        <v>PCS</v>
      </c>
      <c r="G45" s="160">
        <f>IFERROR(VLOOKUP(C45,表1[],4,0)/1000*E45,0)</f>
        <v>5.3330000000000002</v>
      </c>
      <c r="H45" s="161"/>
      <c r="I45" s="132"/>
      <c r="J45" s="138"/>
      <c r="K45" s="138"/>
    </row>
    <row r="46" spans="1:11" ht="15" customHeight="1">
      <c r="A46" s="116">
        <f>INVOICE!A47</f>
        <v>0</v>
      </c>
      <c r="B46" s="129"/>
      <c r="C46" s="125">
        <f>INVOICE!C47</f>
        <v>0</v>
      </c>
      <c r="D46" s="258">
        <f>IFERROR(E46/VLOOKUP(C46,表1[],3,0),0)</f>
        <v>0</v>
      </c>
      <c r="E46" s="122"/>
      <c r="F46" s="116"/>
      <c r="G46" s="160">
        <f>IFERROR(VLOOKUP(C46,表1[],4,0)/1000*E46,0)</f>
        <v>0</v>
      </c>
      <c r="H46" s="161"/>
      <c r="I46" s="132"/>
      <c r="J46" s="138"/>
      <c r="K46" s="138"/>
    </row>
    <row r="47" spans="1:11" ht="15" customHeight="1">
      <c r="A47" s="116">
        <f>INVOICE!A48</f>
        <v>0</v>
      </c>
      <c r="B47" s="129"/>
      <c r="C47" s="125">
        <f>INVOICE!C48</f>
        <v>0</v>
      </c>
      <c r="D47" s="258">
        <f>IFERROR(E47/VLOOKUP(C47,表1[],3,0),0)</f>
        <v>0</v>
      </c>
      <c r="E47" s="122">
        <f>INVOICE!E49</f>
        <v>0</v>
      </c>
      <c r="F47" s="116" t="str">
        <f>INVOICE!F49</f>
        <v/>
      </c>
      <c r="G47" s="160">
        <f>IFERROR(VLOOKUP(C47,表1[],4,0)/1000*E47,0)</f>
        <v>0</v>
      </c>
      <c r="H47" s="161"/>
      <c r="I47" s="132"/>
      <c r="J47" s="138"/>
      <c r="K47" s="138"/>
    </row>
    <row r="48" spans="1:11" ht="15" customHeight="1">
      <c r="A48" s="116">
        <f>INVOICE!A51</f>
        <v>0</v>
      </c>
      <c r="B48" s="129"/>
      <c r="C48" s="125">
        <f>INVOICE!C49</f>
        <v>0</v>
      </c>
      <c r="D48" s="258">
        <f>IFERROR(E48/VLOOKUP(C48,表1[],3,0),0)</f>
        <v>0</v>
      </c>
      <c r="E48" s="122">
        <f>INVOICE!E51</f>
        <v>0</v>
      </c>
      <c r="F48" s="116" t="str">
        <f>INVOICE!F51</f>
        <v/>
      </c>
      <c r="G48" s="160">
        <f>IFERROR(VLOOKUP(C48,表1[],4,0)/1000*E48,0)</f>
        <v>0</v>
      </c>
      <c r="H48" s="161"/>
      <c r="I48" s="132"/>
      <c r="J48" s="138"/>
      <c r="K48" s="138"/>
    </row>
    <row r="49" spans="1:11" ht="15" customHeight="1">
      <c r="A49" s="116"/>
      <c r="B49" s="129"/>
      <c r="C49" s="125">
        <f>INVOICE!C50</f>
        <v>0</v>
      </c>
      <c r="D49" s="258">
        <f>IFERROR(E49/VLOOKUP(C49,表1[],3,0),0)</f>
        <v>0</v>
      </c>
      <c r="E49" s="122"/>
      <c r="F49" s="116"/>
      <c r="G49" s="160">
        <f>IFERROR(VLOOKUP(C49,表1[],4,0)/1000*E49,0)</f>
        <v>0</v>
      </c>
      <c r="H49" s="161"/>
      <c r="I49" s="132"/>
      <c r="J49" s="138"/>
      <c r="K49" s="138"/>
    </row>
    <row r="50" spans="1:11" ht="15" customHeight="1" thickBot="1">
      <c r="A50" s="135"/>
      <c r="B50" s="249"/>
      <c r="C50" s="125">
        <f>INVOICE!C51</f>
        <v>0</v>
      </c>
      <c r="D50" s="258">
        <f>IFERROR(E50/VLOOKUP(C50,表1[],3,0),0)</f>
        <v>0</v>
      </c>
      <c r="E50" s="134"/>
      <c r="F50" s="135"/>
      <c r="G50" s="160">
        <f>IFERROR(VLOOKUP(C50,表1[],4,0)/1000*E50,0)</f>
        <v>0</v>
      </c>
      <c r="H50" s="250"/>
      <c r="I50" s="132"/>
      <c r="J50" s="138"/>
      <c r="K50" s="138"/>
    </row>
    <row r="51" spans="1:11" ht="15" customHeight="1" thickTop="1">
      <c r="A51" s="235" t="s">
        <v>10</v>
      </c>
      <c r="B51" s="235"/>
      <c r="C51" s="235" t="s">
        <v>3</v>
      </c>
      <c r="D51" s="262"/>
      <c r="E51" s="251">
        <f>SUM(E17:E50)</f>
        <v>536000</v>
      </c>
      <c r="F51" s="238" t="s">
        <v>9</v>
      </c>
      <c r="G51" s="252">
        <f>SUM(G17:G50)</f>
        <v>294.96570000000003</v>
      </c>
      <c r="H51" s="252">
        <f>G51+C52*0.5</f>
        <v>329.46570000000003</v>
      </c>
      <c r="I51" s="170"/>
      <c r="J51" s="180"/>
    </row>
    <row r="52" spans="1:11" ht="15" customHeight="1">
      <c r="A52" s="163"/>
      <c r="B52" s="163"/>
      <c r="C52" s="162">
        <f>SUM(D17:D50)</f>
        <v>69</v>
      </c>
      <c r="D52" s="263"/>
      <c r="E52" s="163"/>
      <c r="F52" s="164"/>
      <c r="H52" s="166"/>
      <c r="I52" s="181"/>
    </row>
    <row r="53" spans="1:11" ht="15" customHeight="1">
      <c r="A53" s="145" t="s">
        <v>60</v>
      </c>
      <c r="B53" s="145"/>
      <c r="C53" s="145"/>
      <c r="D53" s="264"/>
      <c r="E53" s="146"/>
      <c r="F53" s="147"/>
      <c r="G53" s="145"/>
      <c r="H53" s="148"/>
      <c r="I53" s="181"/>
    </row>
    <row r="54" spans="1:11" ht="15" customHeight="1">
      <c r="A54" s="145" t="s">
        <v>61</v>
      </c>
      <c r="B54" s="145"/>
      <c r="C54" s="145"/>
      <c r="D54" s="264"/>
      <c r="E54" s="146"/>
      <c r="F54" s="147" t="s">
        <v>62</v>
      </c>
      <c r="G54" s="145"/>
      <c r="H54" s="148"/>
      <c r="I54" s="182"/>
    </row>
    <row r="55" spans="1:11" ht="15" customHeight="1">
      <c r="A55" s="145"/>
      <c r="B55" s="145"/>
      <c r="C55" s="145"/>
      <c r="D55" s="264"/>
      <c r="E55" s="146"/>
      <c r="F55" s="184" t="s">
        <v>76</v>
      </c>
      <c r="G55" s="145"/>
      <c r="H55" s="149"/>
      <c r="I55" s="181"/>
    </row>
    <row r="56" spans="1:11" ht="15" customHeight="1" thickBot="1">
      <c r="A56" s="145" t="s">
        <v>63</v>
      </c>
      <c r="B56" s="145"/>
      <c r="C56" s="145"/>
      <c r="D56" s="264"/>
      <c r="E56" s="150" t="s">
        <v>64</v>
      </c>
      <c r="F56" s="151"/>
      <c r="G56" s="152"/>
      <c r="H56" s="153" t="s">
        <v>65</v>
      </c>
      <c r="I56" s="181"/>
    </row>
    <row r="57" spans="1:11" ht="15" customHeight="1">
      <c r="A57" s="145"/>
      <c r="B57" s="145"/>
      <c r="C57" s="145"/>
      <c r="D57" s="264"/>
      <c r="E57" s="146"/>
      <c r="F57" s="183"/>
      <c r="G57" s="155"/>
      <c r="H57" s="156"/>
      <c r="I57" s="181"/>
    </row>
    <row r="58" spans="1:11" ht="15" customHeight="1">
      <c r="A58" s="13" t="s">
        <v>70</v>
      </c>
      <c r="B58" s="13"/>
      <c r="C58" s="13"/>
      <c r="D58" s="265"/>
      <c r="E58" s="189"/>
      <c r="F58" s="13" t="s">
        <v>74</v>
      </c>
      <c r="G58" s="190"/>
      <c r="H58" s="190"/>
      <c r="I58" s="181"/>
    </row>
    <row r="59" spans="1:11" ht="15" customHeight="1">
      <c r="A59" s="13" t="s">
        <v>75</v>
      </c>
      <c r="B59" s="13"/>
      <c r="C59" s="13"/>
      <c r="D59" s="265"/>
      <c r="E59" s="189"/>
      <c r="F59" s="13" t="s">
        <v>71</v>
      </c>
      <c r="G59" s="190"/>
      <c r="H59" s="190"/>
      <c r="I59" s="181"/>
    </row>
    <row r="60" spans="1:11" s="117" customFormat="1" ht="15" customHeight="1">
      <c r="A60" s="13" t="s">
        <v>72</v>
      </c>
      <c r="B60" s="13"/>
      <c r="C60" s="13"/>
      <c r="D60" s="265"/>
      <c r="E60" s="189"/>
      <c r="F60" s="13" t="s">
        <v>73</v>
      </c>
      <c r="G60" s="190"/>
      <c r="H60" s="190"/>
      <c r="I60" s="185"/>
    </row>
    <row r="61" spans="1:11" ht="15" customHeight="1">
      <c r="A61" s="163"/>
      <c r="B61" s="163"/>
      <c r="C61" s="163"/>
      <c r="D61" s="263"/>
      <c r="E61" s="163"/>
      <c r="F61" s="163"/>
      <c r="G61" s="186"/>
      <c r="H61" s="163"/>
      <c r="I61" s="181"/>
    </row>
    <row r="62" spans="1:11" ht="15" customHeight="1">
      <c r="A62" s="163"/>
      <c r="B62" s="163"/>
      <c r="C62" s="163"/>
      <c r="D62" s="263"/>
      <c r="E62" s="163"/>
      <c r="F62" s="163"/>
      <c r="G62" s="186"/>
      <c r="H62" s="163"/>
      <c r="I62" s="181"/>
    </row>
    <row r="63" spans="1:11" ht="15" customHeight="1">
      <c r="A63" s="163"/>
      <c r="B63" s="163"/>
      <c r="C63" s="163"/>
      <c r="D63" s="263"/>
      <c r="E63" s="163"/>
      <c r="F63" s="163"/>
      <c r="G63" s="186"/>
      <c r="H63" s="163"/>
      <c r="I63" s="181"/>
    </row>
    <row r="64" spans="1:11" ht="15" customHeight="1">
      <c r="I64" s="170"/>
    </row>
    <row r="65" spans="1:9" ht="15" customHeight="1">
      <c r="A65" s="187"/>
      <c r="H65" s="188"/>
    </row>
    <row r="66" spans="1:9" ht="15" customHeight="1">
      <c r="I66" s="170"/>
    </row>
    <row r="67" spans="1:9" ht="15" customHeight="1">
      <c r="I67" s="170"/>
    </row>
    <row r="68" spans="1:9" ht="15" customHeight="1">
      <c r="I68" s="170"/>
    </row>
    <row r="69" spans="1:9" ht="15" customHeight="1">
      <c r="I69" s="170"/>
    </row>
    <row r="70" spans="1:9" ht="15" customHeight="1">
      <c r="I70" s="170"/>
    </row>
    <row r="71" spans="1:9" ht="15" customHeight="1">
      <c r="I71" s="170"/>
    </row>
  </sheetData>
  <sheetProtection sort="0" autoFilter="0"/>
  <mergeCells count="3">
    <mergeCell ref="A1:H1"/>
    <mergeCell ref="A3:H3"/>
    <mergeCell ref="C17:D17"/>
  </mergeCells>
  <phoneticPr fontId="1" type="noConversion"/>
  <printOptions horizontalCentered="1"/>
  <pageMargins left="0.39370078740157483" right="0.39370078740157483" top="0.59055118110236227" bottom="0.59055118110236227" header="0" footer="0"/>
  <pageSetup paperSize="9" scale="8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68"/>
  <sheetViews>
    <sheetView showGridLines="0" showZeros="0" topLeftCell="A31" zoomScaleNormal="100" workbookViewId="0">
      <selection activeCell="J45" sqref="J45"/>
    </sheetView>
  </sheetViews>
  <sheetFormatPr defaultColWidth="9" defaultRowHeight="15" customHeight="1"/>
  <cols>
    <col min="1" max="4" width="10.625" style="96" customWidth="1"/>
    <col min="5" max="5" width="10.625" style="92" customWidth="1"/>
    <col min="6" max="6" width="10.625" style="91" customWidth="1"/>
    <col min="7" max="7" width="10.625" style="96" customWidth="1"/>
    <col min="8" max="8" width="10.625" style="107" customWidth="1"/>
    <col min="9" max="9" width="9.875" style="81" customWidth="1"/>
    <col min="10" max="10" width="11.5" style="81" customWidth="1"/>
    <col min="11" max="16384" width="9" style="82"/>
  </cols>
  <sheetData>
    <row r="1" spans="1:14" ht="25.5">
      <c r="A1" s="304" t="s">
        <v>5</v>
      </c>
      <c r="B1" s="304"/>
      <c r="C1" s="304"/>
      <c r="D1" s="304"/>
      <c r="E1" s="304"/>
      <c r="F1" s="304"/>
      <c r="G1" s="304"/>
      <c r="H1" s="304"/>
    </row>
    <row r="2" spans="1:14" ht="15" customHeight="1">
      <c r="A2" s="83" t="s">
        <v>45</v>
      </c>
      <c r="B2" s="83"/>
      <c r="C2" s="83"/>
      <c r="D2" s="83"/>
      <c r="E2" s="83"/>
      <c r="F2" s="84"/>
      <c r="G2" s="83"/>
      <c r="H2" s="83"/>
      <c r="I2" s="85"/>
    </row>
    <row r="3" spans="1:14" ht="26.25">
      <c r="A3" s="299" t="s">
        <v>69</v>
      </c>
      <c r="B3" s="300"/>
      <c r="C3" s="300"/>
      <c r="D3" s="300"/>
      <c r="E3" s="300"/>
      <c r="F3" s="300"/>
      <c r="G3" s="300"/>
      <c r="H3" s="301"/>
    </row>
    <row r="4" spans="1:14" ht="15" customHeight="1">
      <c r="A4" s="86"/>
      <c r="B4" s="86"/>
      <c r="C4" s="86"/>
      <c r="D4" s="86"/>
      <c r="E4" s="87"/>
      <c r="F4" s="88"/>
      <c r="G4" s="86"/>
      <c r="H4" s="89"/>
      <c r="I4" s="90"/>
    </row>
    <row r="5" spans="1:14" ht="15" customHeight="1">
      <c r="A5" s="91" t="s">
        <v>46</v>
      </c>
      <c r="B5" s="91"/>
      <c r="C5" s="91"/>
      <c r="D5" s="91"/>
      <c r="G5" s="93" t="s">
        <v>47</v>
      </c>
      <c r="H5" s="94" t="str">
        <f>INVOICE!H6</f>
        <v>FSCHZ-18001E</v>
      </c>
      <c r="I5" s="95"/>
    </row>
    <row r="6" spans="1:14" ht="15" customHeight="1">
      <c r="A6" s="96" t="s">
        <v>48</v>
      </c>
      <c r="G6" s="93" t="s">
        <v>49</v>
      </c>
      <c r="H6" s="97">
        <v>43077</v>
      </c>
      <c r="I6" s="90"/>
    </row>
    <row r="7" spans="1:14" ht="15" customHeight="1">
      <c r="H7" s="98"/>
      <c r="I7" s="90"/>
    </row>
    <row r="8" spans="1:14" ht="15" customHeight="1">
      <c r="B8" s="93" t="s">
        <v>6</v>
      </c>
      <c r="C8" s="99" t="s">
        <v>42</v>
      </c>
      <c r="D8" s="100"/>
      <c r="E8" s="101"/>
      <c r="F8" s="102"/>
      <c r="G8" s="100"/>
      <c r="H8" s="89"/>
      <c r="I8" s="90"/>
    </row>
    <row r="9" spans="1:14" ht="15" customHeight="1">
      <c r="B9" s="93"/>
      <c r="C9" s="99" t="s">
        <v>43</v>
      </c>
      <c r="D9" s="100"/>
      <c r="E9" s="101"/>
      <c r="F9" s="102"/>
      <c r="G9" s="100"/>
      <c r="H9" s="89"/>
      <c r="I9" s="90"/>
    </row>
    <row r="10" spans="1:14" ht="15" customHeight="1">
      <c r="B10" s="93"/>
      <c r="C10" s="103" t="s">
        <v>13</v>
      </c>
      <c r="D10" s="103"/>
      <c r="E10" s="104"/>
      <c r="F10" s="105"/>
      <c r="G10" s="103"/>
      <c r="H10" s="89"/>
      <c r="I10" s="90"/>
    </row>
    <row r="11" spans="1:14" ht="15" customHeight="1">
      <c r="B11" s="93"/>
      <c r="C11" s="103"/>
      <c r="D11" s="103"/>
      <c r="E11" s="104"/>
      <c r="F11" s="105"/>
      <c r="G11" s="103"/>
      <c r="H11" s="89"/>
      <c r="I11" s="90"/>
    </row>
    <row r="12" spans="1:14" ht="15" customHeight="1">
      <c r="B12" s="93" t="s">
        <v>7</v>
      </c>
      <c r="C12" s="100" t="str">
        <f>C8</f>
        <v>惠州住润汽车部品有限公司</v>
      </c>
      <c r="D12" s="100"/>
      <c r="E12" s="101"/>
      <c r="F12" s="102"/>
      <c r="G12" s="100"/>
      <c r="H12" s="89"/>
      <c r="I12" s="90"/>
    </row>
    <row r="13" spans="1:14" ht="15" customHeight="1">
      <c r="C13" s="100" t="str">
        <f>C9</f>
        <v>广东省惠州市小金口镇九龙高科技工业园</v>
      </c>
      <c r="D13" s="100"/>
      <c r="E13" s="101"/>
      <c r="F13" s="102"/>
      <c r="G13" s="100"/>
      <c r="H13" s="89"/>
      <c r="I13" s="90"/>
      <c r="J13" s="106"/>
    </row>
    <row r="14" spans="1:14" ht="15" customHeight="1">
      <c r="C14" s="103" t="str">
        <f>C10</f>
        <v>TEL: 86(752)2783855 FAX: 86(752)2783900  Attn:刘福友(小姐)</v>
      </c>
      <c r="D14" s="103"/>
      <c r="E14" s="104"/>
      <c r="F14" s="105"/>
      <c r="G14" s="103"/>
      <c r="H14" s="89"/>
      <c r="I14" s="90"/>
      <c r="N14" s="248"/>
    </row>
    <row r="15" spans="1:14" ht="15" customHeight="1" thickBot="1">
      <c r="I15" s="90"/>
    </row>
    <row r="16" spans="1:14" ht="15" customHeight="1" thickBot="1">
      <c r="A16" s="108" t="s">
        <v>55</v>
      </c>
      <c r="B16" s="108"/>
      <c r="C16" s="108" t="s">
        <v>54</v>
      </c>
      <c r="D16" s="108"/>
      <c r="E16" s="109" t="s">
        <v>56</v>
      </c>
      <c r="F16" s="110"/>
      <c r="G16" s="111" t="s">
        <v>57</v>
      </c>
      <c r="H16" s="112" t="s">
        <v>58</v>
      </c>
      <c r="I16" s="90"/>
    </row>
    <row r="17" spans="1:11" ht="15" customHeight="1">
      <c r="A17" s="113" t="s">
        <v>66</v>
      </c>
      <c r="B17" s="114">
        <f>'PACKING LIST'!C52</f>
        <v>69</v>
      </c>
      <c r="C17" s="302" t="s">
        <v>16</v>
      </c>
      <c r="D17" s="303"/>
      <c r="E17" s="115"/>
      <c r="F17" s="116"/>
      <c r="G17" s="117"/>
      <c r="H17" s="118"/>
      <c r="I17" s="90"/>
    </row>
    <row r="18" spans="1:11" ht="15" customHeight="1">
      <c r="A18" s="116" t="s">
        <v>14</v>
      </c>
      <c r="B18" s="117"/>
      <c r="C18" s="113" t="s">
        <v>8</v>
      </c>
      <c r="D18" s="117"/>
      <c r="E18" s="115"/>
      <c r="F18" s="116"/>
      <c r="G18" s="119"/>
      <c r="H18" s="120">
        <f t="shared" ref="H18" si="0">E18*G18</f>
        <v>0</v>
      </c>
      <c r="I18" s="90"/>
    </row>
    <row r="19" spans="1:11" ht="15" customHeight="1">
      <c r="A19" s="116" t="str">
        <f>INVOICE!A20</f>
        <v>PO#:FFG-1801-E002</v>
      </c>
      <c r="B19" s="117"/>
      <c r="C19" s="125" t="str">
        <f>INVOICE!C20</f>
        <v>7135-0078</v>
      </c>
      <c r="D19" s="117"/>
      <c r="E19" s="122">
        <f>INVOICE!E20</f>
        <v>20000</v>
      </c>
      <c r="F19" s="91" t="str">
        <f>INVOICE!F20</f>
        <v>PCS</v>
      </c>
      <c r="G19" s="126">
        <f>INVOICE!G20</f>
        <v>2.2599999999999999E-2</v>
      </c>
      <c r="H19" s="127">
        <f t="shared" ref="H19:H42" si="1">E19*G19</f>
        <v>451.99999999999994</v>
      </c>
      <c r="I19" s="90"/>
    </row>
    <row r="20" spans="1:11" ht="15" customHeight="1">
      <c r="A20" s="116" t="str">
        <f>INVOICE!A21</f>
        <v>PO#:FFG-1801-E002</v>
      </c>
      <c r="B20" s="117"/>
      <c r="C20" s="125" t="str">
        <f>INVOICE!C21</f>
        <v>7135-0082</v>
      </c>
      <c r="D20" s="117"/>
      <c r="E20" s="122">
        <f>INVOICE!E21</f>
        <v>15000</v>
      </c>
      <c r="F20" s="91" t="str">
        <f>INVOICE!F21</f>
        <v>PCS</v>
      </c>
      <c r="G20" s="126">
        <f>INVOICE!G21</f>
        <v>2.4500000000000001E-2</v>
      </c>
      <c r="H20" s="127">
        <f t="shared" si="1"/>
        <v>367.5</v>
      </c>
      <c r="I20" s="90"/>
    </row>
    <row r="21" spans="1:11" ht="15" customHeight="1">
      <c r="A21" s="116" t="str">
        <f>INVOICE!A22</f>
        <v>PO#:FFG-1801-E002</v>
      </c>
      <c r="B21" s="117"/>
      <c r="C21" s="125" t="str">
        <f>INVOICE!C22</f>
        <v>7135-0083</v>
      </c>
      <c r="D21" s="117"/>
      <c r="E21" s="122">
        <f>INVOICE!E22</f>
        <v>3000</v>
      </c>
      <c r="F21" s="91" t="str">
        <f>INVOICE!F22</f>
        <v>PCS</v>
      </c>
      <c r="G21" s="126">
        <f>INVOICE!G22</f>
        <v>3.1699999999999999E-2</v>
      </c>
      <c r="H21" s="127">
        <f t="shared" si="1"/>
        <v>95.1</v>
      </c>
      <c r="I21" s="90"/>
    </row>
    <row r="22" spans="1:11" ht="15" customHeight="1">
      <c r="A22" s="116" t="str">
        <f>INVOICE!A23</f>
        <v>PO#:FFG-1801-E002</v>
      </c>
      <c r="B22" s="117"/>
      <c r="C22" s="125" t="str">
        <f>INVOICE!C23</f>
        <v>7135-0183</v>
      </c>
      <c r="D22" s="117"/>
      <c r="E22" s="122">
        <f>INVOICE!E23</f>
        <v>10000</v>
      </c>
      <c r="F22" s="91" t="str">
        <f>INVOICE!F23</f>
        <v>PCS</v>
      </c>
      <c r="G22" s="126">
        <f>INVOICE!G23</f>
        <v>2.9899999999999999E-2</v>
      </c>
      <c r="H22" s="127">
        <f t="shared" si="1"/>
        <v>299</v>
      </c>
      <c r="I22" s="90"/>
    </row>
    <row r="23" spans="1:11" ht="15" customHeight="1">
      <c r="A23" s="116" t="str">
        <f>INVOICE!A24</f>
        <v>PO#:FFG-1801-E002</v>
      </c>
      <c r="C23" s="125" t="str">
        <f>INVOICE!C24</f>
        <v>7135-0239</v>
      </c>
      <c r="E23" s="122">
        <f>INVOICE!E24</f>
        <v>20000</v>
      </c>
      <c r="F23" s="91" t="str">
        <f>INVOICE!F24</f>
        <v>PCS</v>
      </c>
      <c r="G23" s="126">
        <f>INVOICE!G24</f>
        <v>3.3700000000000001E-2</v>
      </c>
      <c r="H23" s="127">
        <f t="shared" si="1"/>
        <v>674</v>
      </c>
      <c r="I23" s="90"/>
    </row>
    <row r="24" spans="1:11" ht="15" customHeight="1">
      <c r="A24" s="116" t="str">
        <f>INVOICE!A25</f>
        <v>PO#:FFG-1801-E002</v>
      </c>
      <c r="C24" s="125" t="str">
        <f>INVOICE!C25</f>
        <v>7135-0242</v>
      </c>
      <c r="E24" s="122">
        <f>INVOICE!E25</f>
        <v>10000</v>
      </c>
      <c r="F24" s="91" t="str">
        <f>INVOICE!F25</f>
        <v>PCS</v>
      </c>
      <c r="G24" s="126">
        <f>INVOICE!G25</f>
        <v>4.8300000000000003E-2</v>
      </c>
      <c r="H24" s="127">
        <f t="shared" si="1"/>
        <v>483</v>
      </c>
    </row>
    <row r="25" spans="1:11" ht="15" customHeight="1">
      <c r="A25" s="116" t="str">
        <f>INVOICE!A26</f>
        <v>PO#:FFG-1801-E002</v>
      </c>
      <c r="C25" s="125" t="str">
        <f>INVOICE!C26</f>
        <v>7135-0250</v>
      </c>
      <c r="E25" s="122">
        <f>INVOICE!E26</f>
        <v>10000</v>
      </c>
      <c r="F25" s="91" t="str">
        <f>INVOICE!F26</f>
        <v>PCS</v>
      </c>
      <c r="G25" s="126">
        <f>INVOICE!G26</f>
        <v>4.0800000000000003E-2</v>
      </c>
      <c r="H25" s="127">
        <f t="shared" si="1"/>
        <v>408.00000000000006</v>
      </c>
    </row>
    <row r="26" spans="1:11" ht="15" customHeight="1">
      <c r="A26" s="116" t="str">
        <f>INVOICE!A27</f>
        <v>PO#:FFG-1801-E002</v>
      </c>
      <c r="C26" s="125" t="str">
        <f>INVOICE!C27</f>
        <v>7135-0265</v>
      </c>
      <c r="E26" s="122">
        <f>INVOICE!E27</f>
        <v>40000</v>
      </c>
      <c r="F26" s="91" t="str">
        <f>INVOICE!F27</f>
        <v>PCS</v>
      </c>
      <c r="G26" s="126">
        <f>INVOICE!G27</f>
        <v>1.6199999999999999E-2</v>
      </c>
      <c r="H26" s="127">
        <f t="shared" si="1"/>
        <v>648</v>
      </c>
    </row>
    <row r="27" spans="1:11" ht="15" customHeight="1">
      <c r="A27" s="116" t="str">
        <f>INVOICE!A28</f>
        <v>PO#:FFG-1801-E002</v>
      </c>
      <c r="B27" s="117"/>
      <c r="C27" s="125" t="str">
        <f>INVOICE!C28</f>
        <v>7135-0273</v>
      </c>
      <c r="D27" s="117"/>
      <c r="E27" s="122">
        <f>INVOICE!E28</f>
        <v>40000</v>
      </c>
      <c r="F27" s="91" t="str">
        <f>INVOICE!F28</f>
        <v>PCS</v>
      </c>
      <c r="G27" s="126">
        <f>INVOICE!G28</f>
        <v>1.0699999999999999E-2</v>
      </c>
      <c r="H27" s="127">
        <f t="shared" si="1"/>
        <v>428</v>
      </c>
      <c r="J27" s="125"/>
      <c r="K27" s="125"/>
    </row>
    <row r="28" spans="1:11" ht="15" customHeight="1">
      <c r="A28" s="116" t="str">
        <f>INVOICE!A29</f>
        <v>PO#:FFG-1801-E002</v>
      </c>
      <c r="B28" s="117"/>
      <c r="C28" s="125" t="str">
        <f>INVOICE!C29</f>
        <v>7135-0278</v>
      </c>
      <c r="D28" s="117"/>
      <c r="E28" s="122">
        <f>INVOICE!E29</f>
        <v>20000</v>
      </c>
      <c r="F28" s="91" t="str">
        <f>INVOICE!F29</f>
        <v>PCS</v>
      </c>
      <c r="G28" s="126">
        <f>INVOICE!G29</f>
        <v>1.14E-2</v>
      </c>
      <c r="H28" s="127">
        <f t="shared" si="1"/>
        <v>228</v>
      </c>
      <c r="I28" s="90"/>
      <c r="J28" s="125"/>
      <c r="K28" s="125"/>
    </row>
    <row r="29" spans="1:11" ht="15" customHeight="1">
      <c r="A29" s="116" t="str">
        <f>INVOICE!A30</f>
        <v>PO#:FFG-1801-E002</v>
      </c>
      <c r="B29" s="117"/>
      <c r="C29" s="125" t="str">
        <f>INVOICE!C30</f>
        <v>7135-0324</v>
      </c>
      <c r="D29" s="133"/>
      <c r="E29" s="122">
        <f>INVOICE!E30</f>
        <v>15000</v>
      </c>
      <c r="F29" s="91" t="str">
        <f>INVOICE!F30</f>
        <v>PCS</v>
      </c>
      <c r="G29" s="126">
        <f>INVOICE!G30</f>
        <v>2.52E-2</v>
      </c>
      <c r="H29" s="127">
        <f t="shared" si="1"/>
        <v>378</v>
      </c>
      <c r="I29" s="90"/>
      <c r="J29" s="125"/>
      <c r="K29" s="125"/>
    </row>
    <row r="30" spans="1:11" ht="15" customHeight="1">
      <c r="A30" s="116" t="str">
        <f>INVOICE!A31</f>
        <v>PO#:FFG-1801-E002</v>
      </c>
      <c r="B30" s="117"/>
      <c r="C30" s="125" t="str">
        <f>INVOICE!C31</f>
        <v>7135-0326</v>
      </c>
      <c r="D30" s="133"/>
      <c r="E30" s="122">
        <f>INVOICE!E31</f>
        <v>20000</v>
      </c>
      <c r="F30" s="91" t="str">
        <f>INVOICE!F31</f>
        <v>PCS</v>
      </c>
      <c r="G30" s="126">
        <f>INVOICE!G31</f>
        <v>1.6299999999999999E-2</v>
      </c>
      <c r="H30" s="127">
        <f t="shared" si="1"/>
        <v>325.99999999999994</v>
      </c>
      <c r="I30" s="90"/>
      <c r="J30" s="125"/>
      <c r="K30" s="125"/>
    </row>
    <row r="31" spans="1:11" ht="15" customHeight="1">
      <c r="A31" s="116" t="str">
        <f>INVOICE!A32</f>
        <v>PO#:FFG-1801-E002</v>
      </c>
      <c r="B31" s="117"/>
      <c r="C31" s="125" t="str">
        <f>INVOICE!C32</f>
        <v>7135-0330</v>
      </c>
      <c r="D31" s="133"/>
      <c r="E31" s="122">
        <f>INVOICE!E32</f>
        <v>10000</v>
      </c>
      <c r="F31" s="91" t="str">
        <f>INVOICE!F32</f>
        <v>PCS</v>
      </c>
      <c r="G31" s="126">
        <f>INVOICE!G32</f>
        <v>2.0799999999999999E-2</v>
      </c>
      <c r="H31" s="127">
        <f t="shared" si="1"/>
        <v>208</v>
      </c>
      <c r="I31" s="90"/>
      <c r="J31" s="125"/>
      <c r="K31" s="125"/>
    </row>
    <row r="32" spans="1:11" ht="15" customHeight="1">
      <c r="A32" s="116" t="str">
        <f>INVOICE!A33</f>
        <v>PO#:FFG-1801-E002</v>
      </c>
      <c r="B32" s="117"/>
      <c r="C32" s="125" t="str">
        <f>INVOICE!C33</f>
        <v>7135-0461</v>
      </c>
      <c r="D32" s="133"/>
      <c r="E32" s="122">
        <f>INVOICE!E33</f>
        <v>60000</v>
      </c>
      <c r="F32" s="91" t="str">
        <f>INVOICE!F33</f>
        <v>PCS</v>
      </c>
      <c r="G32" s="126">
        <f>INVOICE!G33</f>
        <v>2.23E-2</v>
      </c>
      <c r="H32" s="127">
        <f t="shared" si="1"/>
        <v>1338</v>
      </c>
      <c r="I32" s="90"/>
      <c r="J32" s="125"/>
      <c r="K32" s="125"/>
    </row>
    <row r="33" spans="1:11" ht="15" customHeight="1">
      <c r="A33" s="116" t="str">
        <f>INVOICE!A34</f>
        <v>PO#:FFG-1801-E002</v>
      </c>
      <c r="B33" s="117"/>
      <c r="C33" s="125" t="str">
        <f>INVOICE!C34</f>
        <v>7135-0462</v>
      </c>
      <c r="D33" s="133"/>
      <c r="E33" s="122">
        <f>INVOICE!E34</f>
        <v>40000</v>
      </c>
      <c r="F33" s="91" t="str">
        <f>INVOICE!F34</f>
        <v>PCS</v>
      </c>
      <c r="G33" s="126">
        <f>INVOICE!G34</f>
        <v>3.0499999999999999E-2</v>
      </c>
      <c r="H33" s="127">
        <f t="shared" si="1"/>
        <v>1220</v>
      </c>
      <c r="I33" s="90"/>
      <c r="J33" s="125"/>
      <c r="K33" s="125"/>
    </row>
    <row r="34" spans="1:11" ht="15" customHeight="1">
      <c r="A34" s="116" t="str">
        <f>INVOICE!A35</f>
        <v>PO#:FFG-1801-E002</v>
      </c>
      <c r="B34" s="117"/>
      <c r="C34" s="125" t="str">
        <f>INVOICE!C35</f>
        <v>7135-0512</v>
      </c>
      <c r="D34" s="117"/>
      <c r="E34" s="122">
        <f>INVOICE!E35</f>
        <v>30000</v>
      </c>
      <c r="F34" s="91" t="str">
        <f>INVOICE!F35</f>
        <v>PCS</v>
      </c>
      <c r="G34" s="126">
        <f>INVOICE!G35</f>
        <v>2.63E-2</v>
      </c>
      <c r="H34" s="127">
        <f t="shared" si="1"/>
        <v>789</v>
      </c>
      <c r="I34" s="90"/>
      <c r="J34" s="125"/>
      <c r="K34" s="125"/>
    </row>
    <row r="35" spans="1:11" ht="15" customHeight="1">
      <c r="A35" s="116" t="str">
        <f>INVOICE!A36</f>
        <v>PO#:FFG-1801-E002</v>
      </c>
      <c r="B35" s="117"/>
      <c r="C35" s="125" t="str">
        <f>INVOICE!C36</f>
        <v>7135-0536</v>
      </c>
      <c r="D35" s="133"/>
      <c r="E35" s="122">
        <f>INVOICE!E36</f>
        <v>20000</v>
      </c>
      <c r="F35" s="91" t="str">
        <f>INVOICE!F36</f>
        <v>PCS</v>
      </c>
      <c r="G35" s="126">
        <f>INVOICE!G36</f>
        <v>1.9699999999999999E-2</v>
      </c>
      <c r="H35" s="127">
        <f t="shared" si="1"/>
        <v>394</v>
      </c>
      <c r="I35" s="90"/>
      <c r="J35" s="141"/>
      <c r="K35" s="141"/>
    </row>
    <row r="36" spans="1:11" ht="15" customHeight="1">
      <c r="A36" s="116" t="str">
        <f>INVOICE!A37</f>
        <v>PO#:FFG-1801-E002</v>
      </c>
      <c r="B36" s="117"/>
      <c r="C36" s="125" t="str">
        <f>INVOICE!C37</f>
        <v>7165-0430</v>
      </c>
      <c r="D36" s="139"/>
      <c r="E36" s="122">
        <f>INVOICE!E37</f>
        <v>10000</v>
      </c>
      <c r="F36" s="91" t="str">
        <f>INVOICE!F37</f>
        <v>PCS</v>
      </c>
      <c r="G36" s="126">
        <f>INVOICE!G37</f>
        <v>1.9800000000000002E-2</v>
      </c>
      <c r="H36" s="127">
        <f t="shared" si="1"/>
        <v>198.00000000000003</v>
      </c>
      <c r="I36" s="90"/>
      <c r="J36" s="141"/>
      <c r="K36" s="141"/>
    </row>
    <row r="37" spans="1:11" ht="15" customHeight="1">
      <c r="A37" s="116" t="str">
        <f>INVOICE!A38</f>
        <v>PO#:FFG-1801-E002</v>
      </c>
      <c r="B37" s="117"/>
      <c r="C37" s="125" t="str">
        <f>INVOICE!C38</f>
        <v>7165-0667</v>
      </c>
      <c r="D37" s="130"/>
      <c r="E37" s="122">
        <f>INVOICE!E38</f>
        <v>30000</v>
      </c>
      <c r="F37" s="91" t="str">
        <f>INVOICE!F38</f>
        <v>PCS</v>
      </c>
      <c r="G37" s="126">
        <f>INVOICE!G38</f>
        <v>9.5000000000000001E-2</v>
      </c>
      <c r="H37" s="127">
        <f t="shared" si="1"/>
        <v>2850</v>
      </c>
      <c r="I37" s="90"/>
      <c r="J37" s="141"/>
      <c r="K37" s="141"/>
    </row>
    <row r="38" spans="1:11" ht="15" customHeight="1">
      <c r="A38" s="116" t="str">
        <f>INVOICE!A39</f>
        <v>PO#:FFG-1801-E002</v>
      </c>
      <c r="B38" s="133"/>
      <c r="C38" s="125" t="str">
        <f>INVOICE!C39</f>
        <v>7165-0768</v>
      </c>
      <c r="D38" s="133"/>
      <c r="E38" s="122">
        <f>INVOICE!E39</f>
        <v>10000</v>
      </c>
      <c r="F38" s="91" t="str">
        <f>INVOICE!F39</f>
        <v>PCS</v>
      </c>
      <c r="G38" s="126">
        <f>INVOICE!G39</f>
        <v>2.9899999999999999E-2</v>
      </c>
      <c r="H38" s="127">
        <f t="shared" si="1"/>
        <v>299</v>
      </c>
      <c r="I38" s="90"/>
      <c r="J38" s="141"/>
      <c r="K38" s="141"/>
    </row>
    <row r="39" spans="1:11" ht="15" customHeight="1">
      <c r="A39" s="116" t="str">
        <f>INVOICE!A40</f>
        <v>PO#:FFG-1801-E002</v>
      </c>
      <c r="B39" s="142"/>
      <c r="C39" s="125" t="str">
        <f>INVOICE!C40</f>
        <v>7165-0813</v>
      </c>
      <c r="D39" s="143"/>
      <c r="E39" s="122">
        <f>INVOICE!E40</f>
        <v>8000</v>
      </c>
      <c r="F39" s="91" t="str">
        <f>INVOICE!F40</f>
        <v>PCS</v>
      </c>
      <c r="G39" s="126">
        <f>INVOICE!G40</f>
        <v>0.11840000000000001</v>
      </c>
      <c r="H39" s="127">
        <f t="shared" si="1"/>
        <v>947.2</v>
      </c>
      <c r="I39" s="90"/>
      <c r="J39" s="141"/>
      <c r="K39" s="141"/>
    </row>
    <row r="40" spans="1:11" ht="15" customHeight="1">
      <c r="A40" s="116" t="str">
        <f>INVOICE!A41</f>
        <v>PO#:FFG-1801-E002</v>
      </c>
      <c r="B40" s="142"/>
      <c r="C40" s="125" t="str">
        <f>INVOICE!C41</f>
        <v>7165-1213</v>
      </c>
      <c r="D40" s="143"/>
      <c r="E40" s="122">
        <f>INVOICE!E41</f>
        <v>25000</v>
      </c>
      <c r="F40" s="91" t="str">
        <f>INVOICE!F41</f>
        <v>PCS</v>
      </c>
      <c r="G40" s="126">
        <f>INVOICE!G41</f>
        <v>7.2499999999999995E-2</v>
      </c>
      <c r="H40" s="127">
        <f t="shared" si="1"/>
        <v>1812.4999999999998</v>
      </c>
      <c r="I40" s="90"/>
      <c r="J40" s="141"/>
      <c r="K40" s="141"/>
    </row>
    <row r="41" spans="1:11" ht="15" customHeight="1">
      <c r="A41" s="116" t="str">
        <f>INVOICE!A42</f>
        <v>PO#:FFG-1801-E002</v>
      </c>
      <c r="B41" s="142"/>
      <c r="C41" s="125" t="str">
        <f>INVOICE!C42</f>
        <v>7135-0579</v>
      </c>
      <c r="D41" s="143"/>
      <c r="E41" s="122">
        <f>INVOICE!E42</f>
        <v>20000</v>
      </c>
      <c r="F41" s="91" t="str">
        <f>INVOICE!F42</f>
        <v>PCS</v>
      </c>
      <c r="G41" s="126">
        <f>INVOICE!G42</f>
        <v>2.0799999999999999E-2</v>
      </c>
      <c r="H41" s="127">
        <f t="shared" si="1"/>
        <v>416</v>
      </c>
      <c r="I41" s="90"/>
      <c r="J41" s="141"/>
      <c r="K41" s="141"/>
    </row>
    <row r="42" spans="1:11" ht="15" customHeight="1">
      <c r="A42" s="116" t="str">
        <f>INVOICE!A43</f>
        <v>PO#:FFG-1801-E002</v>
      </c>
      <c r="B42" s="142"/>
      <c r="C42" s="125" t="str">
        <f>INVOICE!C43</f>
        <v>7135-0599</v>
      </c>
      <c r="D42" s="143"/>
      <c r="E42" s="122">
        <f>INVOICE!E43</f>
        <v>30000</v>
      </c>
      <c r="F42" s="91" t="str">
        <f>INVOICE!F43</f>
        <v>PCS</v>
      </c>
      <c r="G42" s="126">
        <f>INVOICE!G43</f>
        <v>2.3699999999999999E-2</v>
      </c>
      <c r="H42" s="127">
        <f t="shared" si="1"/>
        <v>711</v>
      </c>
      <c r="I42" s="90"/>
      <c r="J42" s="141"/>
      <c r="K42" s="141"/>
    </row>
    <row r="43" spans="1:11" ht="15" customHeight="1">
      <c r="A43" s="116" t="str">
        <f>INVOICE!A44</f>
        <v>PO#:FFG-1801-E002</v>
      </c>
      <c r="B43" s="142"/>
      <c r="C43" s="125" t="str">
        <f>INVOICE!C44</f>
        <v>7135-0325</v>
      </c>
      <c r="D43" s="143"/>
      <c r="E43" s="122">
        <f>INVOICE!E44</f>
        <v>10000</v>
      </c>
      <c r="F43" s="91" t="str">
        <f>INVOICE!F44</f>
        <v>PCS</v>
      </c>
      <c r="G43" s="126">
        <f>INVOICE!G44</f>
        <v>6.5199999999999994E-2</v>
      </c>
      <c r="H43" s="127">
        <f t="shared" ref="H43:H50" si="2">E43*G43</f>
        <v>651.99999999999989</v>
      </c>
      <c r="I43" s="90"/>
      <c r="J43" s="141"/>
      <c r="K43" s="141"/>
    </row>
    <row r="44" spans="1:11" s="287" customFormat="1" ht="15" customHeight="1">
      <c r="A44" s="114">
        <f>INVOICE!A45</f>
        <v>0</v>
      </c>
      <c r="B44" s="142"/>
      <c r="C44" s="295">
        <f>INVOICE!C45</f>
        <v>0</v>
      </c>
      <c r="D44" s="293" t="s">
        <v>139</v>
      </c>
      <c r="E44" s="195">
        <f>INVOICE!E45</f>
        <v>526000</v>
      </c>
      <c r="F44" s="196" t="str">
        <f>INVOICE!F45</f>
        <v>PCS</v>
      </c>
      <c r="G44" s="197">
        <f>INVOICE!G45</f>
        <v>0</v>
      </c>
      <c r="H44" s="198">
        <f>SUM(H19:H43)</f>
        <v>16621.3</v>
      </c>
      <c r="I44" s="296"/>
      <c r="J44" s="286"/>
      <c r="K44" s="286"/>
    </row>
    <row r="45" spans="1:11" ht="15" customHeight="1">
      <c r="A45" s="116" t="str">
        <f>INVOICE!A46</f>
        <v>PO#:FFG-1801-E001</v>
      </c>
      <c r="B45" s="142"/>
      <c r="C45" s="125" t="str">
        <f>INVOICE!C46</f>
        <v>7135-0078</v>
      </c>
      <c r="D45" s="293"/>
      <c r="E45" s="122">
        <f>INVOICE!E46</f>
        <v>10000</v>
      </c>
      <c r="F45" s="91" t="str">
        <f>INVOICE!F46</f>
        <v>PCS</v>
      </c>
      <c r="G45" s="126">
        <f>INVOICE!G46</f>
        <v>2.2599999999999999E-2</v>
      </c>
      <c r="H45" s="127">
        <f t="shared" si="2"/>
        <v>225.99999999999997</v>
      </c>
      <c r="I45" s="90"/>
      <c r="J45" s="141"/>
      <c r="K45" s="141"/>
    </row>
    <row r="46" spans="1:11" s="287" customFormat="1" ht="15" customHeight="1">
      <c r="A46" s="114">
        <f>INVOICE!A47</f>
        <v>0</v>
      </c>
      <c r="B46" s="142"/>
      <c r="C46" s="295">
        <f>INVOICE!C47</f>
        <v>0</v>
      </c>
      <c r="D46" s="293" t="s">
        <v>139</v>
      </c>
      <c r="E46" s="195">
        <f>INVOICE!E47</f>
        <v>10000</v>
      </c>
      <c r="F46" s="196" t="str">
        <f>INVOICE!F47</f>
        <v>PCS</v>
      </c>
      <c r="G46" s="197">
        <f>INVOICE!G47</f>
        <v>0</v>
      </c>
      <c r="H46" s="198">
        <f>H45</f>
        <v>225.99999999999997</v>
      </c>
      <c r="I46" s="296"/>
      <c r="J46" s="286"/>
      <c r="K46" s="286"/>
    </row>
    <row r="47" spans="1:11" ht="15" customHeight="1">
      <c r="A47" s="116">
        <f>INVOICE!A48</f>
        <v>0</v>
      </c>
      <c r="B47" s="142"/>
      <c r="C47" s="125">
        <f>INVOICE!C48</f>
        <v>0</v>
      </c>
      <c r="D47" s="293"/>
      <c r="E47" s="122">
        <f>INVOICE!E48</f>
        <v>0</v>
      </c>
      <c r="F47" s="91" t="str">
        <f>INVOICE!F48</f>
        <v/>
      </c>
      <c r="G47" s="126">
        <f>INVOICE!G48</f>
        <v>0</v>
      </c>
      <c r="H47" s="297">
        <f>E47*G47</f>
        <v>0</v>
      </c>
      <c r="I47" s="90"/>
      <c r="J47" s="141"/>
      <c r="K47" s="141"/>
    </row>
    <row r="48" spans="1:11" s="287" customFormat="1" ht="15" customHeight="1">
      <c r="A48" s="114">
        <f>INVOICE!A49</f>
        <v>0</v>
      </c>
      <c r="B48" s="142"/>
      <c r="C48" s="295">
        <f>INVOICE!C49</f>
        <v>0</v>
      </c>
      <c r="D48" s="293"/>
      <c r="E48" s="195">
        <f>INVOICE!E49</f>
        <v>0</v>
      </c>
      <c r="F48" s="196" t="str">
        <f>INVOICE!F49</f>
        <v/>
      </c>
      <c r="G48" s="197">
        <f>INVOICE!G49</f>
        <v>0</v>
      </c>
      <c r="H48" s="198">
        <f>H47</f>
        <v>0</v>
      </c>
      <c r="I48" s="296"/>
      <c r="J48" s="286"/>
      <c r="K48" s="286"/>
    </row>
    <row r="49" spans="1:11" ht="15" customHeight="1">
      <c r="A49" s="116"/>
      <c r="B49" s="142"/>
      <c r="C49" s="125">
        <f>INVOICE!C50</f>
        <v>0</v>
      </c>
      <c r="D49" s="293"/>
      <c r="E49" s="122">
        <f>INVOICE!E50</f>
        <v>0</v>
      </c>
      <c r="F49" s="91" t="str">
        <f>INVOICE!F50</f>
        <v/>
      </c>
      <c r="G49" s="126">
        <f>INVOICE!G50</f>
        <v>0</v>
      </c>
      <c r="H49" s="198"/>
      <c r="I49" s="90"/>
      <c r="J49" s="141"/>
      <c r="K49" s="141"/>
    </row>
    <row r="50" spans="1:11" ht="15" customHeight="1" thickBot="1">
      <c r="A50" s="135">
        <f>INVOICE!A51</f>
        <v>0</v>
      </c>
      <c r="B50" s="142"/>
      <c r="C50" s="125">
        <f>INVOICE!C51</f>
        <v>0</v>
      </c>
      <c r="D50" s="294"/>
      <c r="E50" s="122">
        <f>INVOICE!E51</f>
        <v>0</v>
      </c>
      <c r="F50" s="91" t="str">
        <f>INVOICE!F51</f>
        <v/>
      </c>
      <c r="G50" s="126">
        <f>INVOICE!G51</f>
        <v>0</v>
      </c>
      <c r="H50" s="292">
        <f t="shared" si="2"/>
        <v>0</v>
      </c>
      <c r="I50" s="90"/>
      <c r="J50" s="141"/>
      <c r="K50" s="141"/>
    </row>
    <row r="51" spans="1:11" ht="15" customHeight="1" thickTop="1">
      <c r="A51" s="235" t="s">
        <v>10</v>
      </c>
      <c r="B51" s="235"/>
      <c r="C51" s="236" t="s">
        <v>11</v>
      </c>
      <c r="D51" s="235"/>
      <c r="E51" s="237">
        <f>E44+E46+E48</f>
        <v>536000</v>
      </c>
      <c r="F51" s="238" t="s">
        <v>4</v>
      </c>
      <c r="G51" s="308">
        <f>H44+H46+H48</f>
        <v>16847.3</v>
      </c>
      <c r="H51" s="308"/>
      <c r="I51" s="90"/>
    </row>
    <row r="52" spans="1:11" ht="15" customHeight="1">
      <c r="I52" s="90"/>
      <c r="J52" s="144"/>
    </row>
    <row r="53" spans="1:11" ht="15" customHeight="1">
      <c r="A53" s="145" t="s">
        <v>60</v>
      </c>
      <c r="B53" s="145"/>
      <c r="C53" s="145"/>
      <c r="D53" s="145"/>
      <c r="E53" s="146"/>
      <c r="F53" s="147"/>
      <c r="G53" s="145"/>
      <c r="H53" s="148"/>
      <c r="I53" s="90"/>
    </row>
    <row r="54" spans="1:11" ht="15" customHeight="1">
      <c r="A54" s="145" t="s">
        <v>61</v>
      </c>
      <c r="B54" s="145"/>
      <c r="C54" s="145"/>
      <c r="D54" s="145"/>
      <c r="E54" s="146"/>
      <c r="F54" s="147" t="s">
        <v>62</v>
      </c>
      <c r="G54" s="145"/>
      <c r="H54" s="148"/>
    </row>
    <row r="55" spans="1:11" ht="15" customHeight="1">
      <c r="A55" s="145"/>
      <c r="B55" s="145"/>
      <c r="C55" s="145"/>
      <c r="D55" s="145"/>
      <c r="E55" s="146"/>
      <c r="F55" s="184" t="s">
        <v>76</v>
      </c>
      <c r="G55" s="145"/>
      <c r="H55" s="149"/>
      <c r="I55" s="90"/>
    </row>
    <row r="56" spans="1:11" ht="15" customHeight="1" thickBot="1">
      <c r="A56" s="145" t="s">
        <v>63</v>
      </c>
      <c r="B56" s="145"/>
      <c r="C56" s="145"/>
      <c r="D56" s="145"/>
      <c r="E56" s="150" t="s">
        <v>64</v>
      </c>
      <c r="F56" s="151"/>
      <c r="G56" s="152"/>
      <c r="H56" s="153" t="s">
        <v>65</v>
      </c>
      <c r="I56" s="90"/>
    </row>
    <row r="57" spans="1:11" ht="15" customHeight="1">
      <c r="A57" s="145"/>
      <c r="B57" s="145"/>
      <c r="C57" s="145"/>
      <c r="D57" s="145"/>
      <c r="E57" s="146"/>
      <c r="F57" s="154"/>
      <c r="G57" s="155"/>
      <c r="H57" s="156"/>
      <c r="I57" s="90"/>
    </row>
    <row r="58" spans="1:11" ht="15" customHeight="1">
      <c r="A58" s="13" t="s">
        <v>70</v>
      </c>
      <c r="B58" s="13"/>
      <c r="C58" s="13"/>
      <c r="D58" s="13"/>
      <c r="E58" s="189"/>
      <c r="F58" s="13" t="s">
        <v>74</v>
      </c>
      <c r="G58" s="190"/>
      <c r="H58" s="190"/>
      <c r="I58" s="90"/>
    </row>
    <row r="59" spans="1:11" s="96" customFormat="1" ht="15" customHeight="1">
      <c r="A59" s="13" t="s">
        <v>75</v>
      </c>
      <c r="B59" s="13"/>
      <c r="C59" s="13"/>
      <c r="D59" s="13"/>
      <c r="E59" s="189"/>
      <c r="F59" s="13" t="s">
        <v>71</v>
      </c>
      <c r="G59" s="190"/>
      <c r="H59" s="190"/>
      <c r="I59" s="157"/>
      <c r="J59" s="158"/>
    </row>
    <row r="60" spans="1:11" ht="15" customHeight="1">
      <c r="A60" s="13" t="s">
        <v>72</v>
      </c>
      <c r="B60" s="13"/>
      <c r="C60" s="13"/>
      <c r="D60" s="13"/>
      <c r="E60" s="189"/>
      <c r="F60" s="13" t="s">
        <v>73</v>
      </c>
      <c r="G60" s="190"/>
      <c r="H60" s="190"/>
      <c r="I60" s="90"/>
    </row>
    <row r="61" spans="1:11" ht="15" customHeight="1">
      <c r="A61" s="145"/>
      <c r="B61" s="145"/>
      <c r="C61" s="145"/>
      <c r="D61" s="145"/>
      <c r="E61" s="146"/>
      <c r="F61" s="147"/>
      <c r="G61" s="145"/>
      <c r="H61" s="148"/>
      <c r="I61" s="90"/>
    </row>
    <row r="62" spans="1:11" ht="15" customHeight="1">
      <c r="I62" s="90"/>
    </row>
    <row r="63" spans="1:11" ht="15" customHeight="1">
      <c r="A63" s="82"/>
      <c r="B63" s="82"/>
      <c r="C63" s="82"/>
      <c r="D63" s="82"/>
      <c r="E63" s="82"/>
      <c r="F63" s="159"/>
      <c r="G63" s="82"/>
      <c r="H63" s="82"/>
      <c r="I63" s="90"/>
    </row>
    <row r="64" spans="1:11" ht="15" customHeight="1">
      <c r="A64" s="82"/>
      <c r="B64" s="82"/>
      <c r="C64" s="82"/>
      <c r="D64" s="82"/>
      <c r="E64" s="82"/>
      <c r="F64" s="159"/>
      <c r="G64" s="82"/>
      <c r="H64" s="82"/>
      <c r="I64" s="90"/>
    </row>
    <row r="65" spans="9:9" ht="15" customHeight="1">
      <c r="I65" s="90"/>
    </row>
    <row r="66" spans="9:9" ht="15" customHeight="1">
      <c r="I66" s="90"/>
    </row>
    <row r="67" spans="9:9" ht="15" customHeight="1">
      <c r="I67" s="90"/>
    </row>
    <row r="68" spans="9:9" ht="15" customHeight="1">
      <c r="I68" s="90"/>
    </row>
  </sheetData>
  <mergeCells count="4">
    <mergeCell ref="A1:H1"/>
    <mergeCell ref="A3:H3"/>
    <mergeCell ref="C17:D17"/>
    <mergeCell ref="G51:H51"/>
  </mergeCells>
  <phoneticPr fontId="1" type="noConversion"/>
  <printOptions horizontalCentered="1"/>
  <pageMargins left="0.39370078740157483" right="0.39370078740157483" top="0.59055118110236227" bottom="0.59055118110236227" header="0" footer="0"/>
  <pageSetup paperSize="9" scale="80" orientation="portrait" r:id="rId1"/>
  <headerFooter alignWithMargins="0"/>
  <ignoredErrors>
    <ignoredError sqref="H44:H47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63"/>
  <sheetViews>
    <sheetView showGridLines="0" showZeros="0" zoomScaleNormal="100" workbookViewId="0">
      <selection activeCell="A2" sqref="A2:H2"/>
    </sheetView>
  </sheetViews>
  <sheetFormatPr defaultColWidth="9" defaultRowHeight="15" customHeight="1"/>
  <cols>
    <col min="1" max="3" width="10.625" style="2" customWidth="1"/>
    <col min="4" max="4" width="10.625" style="28" customWidth="1"/>
    <col min="5" max="5" width="10.625" style="22" customWidth="1"/>
    <col min="6" max="6" width="10.625" style="202" customWidth="1"/>
    <col min="7" max="7" width="10.25" style="14" customWidth="1"/>
    <col min="8" max="8" width="10.625" style="19" customWidth="1"/>
    <col min="9" max="9" width="11.875" style="2" hidden="1" customWidth="1"/>
    <col min="10" max="16384" width="9" style="3"/>
  </cols>
  <sheetData>
    <row r="1" spans="1:14" ht="15" customHeight="1">
      <c r="A1" s="2" t="s">
        <v>146</v>
      </c>
    </row>
    <row r="2" spans="1:14" ht="25.5">
      <c r="A2" s="314" t="s">
        <v>5</v>
      </c>
      <c r="B2" s="314"/>
      <c r="C2" s="314"/>
      <c r="D2" s="314"/>
      <c r="E2" s="314"/>
      <c r="F2" s="314"/>
      <c r="G2" s="314"/>
      <c r="H2" s="314"/>
    </row>
    <row r="3" spans="1:14" ht="15" customHeight="1">
      <c r="A3" s="44" t="s">
        <v>45</v>
      </c>
      <c r="B3" s="44"/>
      <c r="C3" s="44"/>
      <c r="D3" s="44"/>
      <c r="E3" s="44"/>
      <c r="F3" s="44"/>
      <c r="G3" s="44"/>
      <c r="H3" s="44"/>
      <c r="I3" s="1"/>
    </row>
    <row r="4" spans="1:14" ht="27">
      <c r="A4" s="309" t="s">
        <v>52</v>
      </c>
      <c r="B4" s="310"/>
      <c r="C4" s="310"/>
      <c r="D4" s="310"/>
      <c r="E4" s="310"/>
      <c r="F4" s="310"/>
      <c r="G4" s="310"/>
      <c r="H4" s="311"/>
    </row>
    <row r="5" spans="1:14" ht="15" customHeight="1">
      <c r="A5" s="9"/>
      <c r="B5" s="9"/>
      <c r="C5" s="9"/>
      <c r="D5" s="30"/>
      <c r="E5" s="10"/>
      <c r="F5" s="201"/>
      <c r="G5" s="15"/>
      <c r="H5" s="18"/>
      <c r="I5" s="9"/>
    </row>
    <row r="6" spans="1:14" ht="15" customHeight="1">
      <c r="A6" s="1" t="s">
        <v>50</v>
      </c>
      <c r="B6" s="1"/>
      <c r="C6" s="1"/>
      <c r="D6" s="29"/>
      <c r="G6" s="45" t="s">
        <v>51</v>
      </c>
      <c r="H6" s="56" t="str">
        <f>REPLACE(INVOICE!H6,12,1,"D")</f>
        <v>FSCHZ-18001D</v>
      </c>
      <c r="I6" s="9"/>
    </row>
    <row r="7" spans="1:14" ht="15" customHeight="1">
      <c r="A7" s="2" t="s">
        <v>48</v>
      </c>
      <c r="G7" s="45" t="s">
        <v>49</v>
      </c>
      <c r="H7" s="57">
        <f>INVOICE!H7</f>
        <v>43105</v>
      </c>
      <c r="I7" s="9"/>
    </row>
    <row r="8" spans="1:14" ht="15" customHeight="1">
      <c r="H8" s="55"/>
      <c r="I8" s="9"/>
    </row>
    <row r="9" spans="1:14" ht="15" customHeight="1">
      <c r="B9" s="6" t="s">
        <v>18</v>
      </c>
      <c r="C9" s="11" t="s">
        <v>0</v>
      </c>
      <c r="D9" s="31"/>
      <c r="E9" s="23"/>
      <c r="F9" s="203"/>
      <c r="G9" s="16"/>
      <c r="H9" s="247"/>
      <c r="I9" s="9"/>
    </row>
    <row r="10" spans="1:14" ht="15" customHeight="1">
      <c r="B10" s="6"/>
      <c r="C10" s="11" t="s">
        <v>1</v>
      </c>
      <c r="D10" s="31"/>
      <c r="E10" s="23"/>
      <c r="F10" s="203"/>
      <c r="G10" s="16"/>
      <c r="H10" s="247"/>
      <c r="I10" s="9"/>
    </row>
    <row r="11" spans="1:14" ht="15" customHeight="1">
      <c r="B11" s="6"/>
      <c r="C11" s="11" t="s">
        <v>19</v>
      </c>
      <c r="D11" s="32"/>
      <c r="E11" s="24"/>
      <c r="F11" s="204"/>
      <c r="G11" s="17"/>
      <c r="H11" s="247"/>
      <c r="I11" s="9"/>
    </row>
    <row r="12" spans="1:14" ht="15" customHeight="1">
      <c r="B12" s="6"/>
      <c r="C12" s="12"/>
      <c r="D12" s="32"/>
      <c r="E12" s="24"/>
      <c r="F12" s="204"/>
      <c r="G12" s="17"/>
      <c r="H12" s="247"/>
      <c r="I12" s="9"/>
    </row>
    <row r="13" spans="1:14" ht="15" customHeight="1">
      <c r="B13" s="6" t="s">
        <v>20</v>
      </c>
      <c r="C13" s="11" t="str">
        <f>C9</f>
        <v>惠州住润汽车部品有限公司</v>
      </c>
      <c r="D13" s="31"/>
      <c r="E13" s="23"/>
      <c r="F13" s="203"/>
      <c r="G13" s="16"/>
      <c r="H13" s="247"/>
      <c r="I13" s="9"/>
    </row>
    <row r="14" spans="1:14" ht="15" customHeight="1">
      <c r="C14" s="11" t="str">
        <f>C10</f>
        <v>广东省惠州市小金口镇九龙高科技工业园</v>
      </c>
      <c r="D14" s="31"/>
      <c r="E14" s="23"/>
      <c r="F14" s="203"/>
      <c r="G14" s="16"/>
      <c r="H14" s="247"/>
      <c r="I14" s="9"/>
    </row>
    <row r="15" spans="1:14" ht="15" customHeight="1">
      <c r="C15" s="11" t="str">
        <f>C11</f>
        <v>TEL: 86(752)2783855 FAX: 86(752)2783873  Attn:刘福友(小姐)</v>
      </c>
      <c r="D15" s="32"/>
      <c r="E15" s="24"/>
      <c r="F15" s="204"/>
      <c r="G15" s="17"/>
      <c r="H15" s="247"/>
      <c r="I15" s="9"/>
      <c r="N15" s="4"/>
    </row>
    <row r="16" spans="1:14" ht="15" customHeight="1" thickBot="1">
      <c r="I16" s="9"/>
    </row>
    <row r="17" spans="1:10" ht="15" customHeight="1" thickBot="1">
      <c r="A17" s="46" t="s">
        <v>55</v>
      </c>
      <c r="B17" s="46"/>
      <c r="C17" s="46" t="s">
        <v>54</v>
      </c>
      <c r="D17" s="46"/>
      <c r="E17" s="54" t="s">
        <v>56</v>
      </c>
      <c r="F17" s="205"/>
      <c r="G17" s="53" t="s">
        <v>57</v>
      </c>
      <c r="H17" s="47" t="s">
        <v>58</v>
      </c>
      <c r="I17" s="241"/>
      <c r="J17" s="36"/>
    </row>
    <row r="18" spans="1:10" ht="15" customHeight="1">
      <c r="A18" s="7" t="s">
        <v>66</v>
      </c>
      <c r="B18" s="58">
        <f>C53</f>
        <v>65</v>
      </c>
      <c r="C18" s="312" t="s">
        <v>16</v>
      </c>
      <c r="D18" s="313"/>
      <c r="E18" s="65"/>
      <c r="F18" s="206"/>
      <c r="G18" s="66"/>
      <c r="H18" s="67"/>
      <c r="I18" s="26"/>
    </row>
    <row r="19" spans="1:10" ht="15" customHeight="1">
      <c r="A19" s="1" t="s">
        <v>17</v>
      </c>
      <c r="C19" s="68" t="s">
        <v>2</v>
      </c>
      <c r="D19" s="69"/>
      <c r="E19" s="70"/>
      <c r="F19" s="207"/>
      <c r="G19" s="71"/>
      <c r="H19" s="72"/>
      <c r="I19" s="40"/>
      <c r="J19" s="34"/>
    </row>
    <row r="20" spans="1:10" ht="15" customHeight="1">
      <c r="A20" s="116" t="s">
        <v>141</v>
      </c>
      <c r="C20" s="73" t="str">
        <f>I20&amp;"D"</f>
        <v>7135-0077D</v>
      </c>
      <c r="D20" s="74">
        <f>IFERROR(E20/VLOOKUP(I20,表1[],3,0),0)</f>
        <v>1</v>
      </c>
      <c r="E20" s="75">
        <v>10000</v>
      </c>
      <c r="F20" s="207" t="str">
        <f t="shared" ref="F20:F51" si="0">IF(E20&gt;0,"PCS","")</f>
        <v>PCS</v>
      </c>
      <c r="G20" s="76">
        <f>IFERROR(VLOOKUP(I20,表1[],5,0),"")</f>
        <v>0.13370000000000001</v>
      </c>
      <c r="H20" s="77">
        <f t="shared" ref="H20:H51" si="1">IFERROR(E20*G20,0)</f>
        <v>1337.0000000000002</v>
      </c>
      <c r="I20" s="40" t="s">
        <v>123</v>
      </c>
      <c r="J20" s="34"/>
    </row>
    <row r="21" spans="1:10" ht="15" customHeight="1">
      <c r="A21" s="116" t="s">
        <v>141</v>
      </c>
      <c r="C21" s="73" t="str">
        <f t="shared" ref="C21:C38" si="2">I21&amp;"D"</f>
        <v>7135-0078D</v>
      </c>
      <c r="D21" s="74">
        <f>IFERROR(E21/VLOOKUP(I21,表1[],3,0),0)</f>
        <v>3</v>
      </c>
      <c r="E21" s="199">
        <v>30000</v>
      </c>
      <c r="F21" s="207" t="str">
        <f t="shared" si="0"/>
        <v>PCS</v>
      </c>
      <c r="G21" s="76">
        <f>IFERROR(VLOOKUP(I21,表1[],5,0),"")</f>
        <v>0.16020000000000001</v>
      </c>
      <c r="H21" s="77">
        <f t="shared" si="1"/>
        <v>4806</v>
      </c>
      <c r="I21" s="40" t="s">
        <v>100</v>
      </c>
      <c r="J21" s="34"/>
    </row>
    <row r="22" spans="1:10" ht="15" customHeight="1">
      <c r="A22" s="116" t="s">
        <v>141</v>
      </c>
      <c r="C22" s="73" t="str">
        <f t="shared" si="2"/>
        <v>7135-0176D</v>
      </c>
      <c r="D22" s="74">
        <f>IFERROR(E22/VLOOKUP(I22,表1[],3,0),0)</f>
        <v>2</v>
      </c>
      <c r="E22" s="200">
        <v>20000</v>
      </c>
      <c r="F22" s="207" t="str">
        <f t="shared" si="0"/>
        <v>PCS</v>
      </c>
      <c r="G22" s="76">
        <f>IFERROR(VLOOKUP(I22,表1[],5,0),"")</f>
        <v>0.16830000000000001</v>
      </c>
      <c r="H22" s="77">
        <f t="shared" si="1"/>
        <v>3366</v>
      </c>
      <c r="I22" s="40" t="s">
        <v>103</v>
      </c>
      <c r="J22" s="34"/>
    </row>
    <row r="23" spans="1:10" ht="15" customHeight="1">
      <c r="A23" s="116" t="s">
        <v>141</v>
      </c>
      <c r="C23" s="73" t="str">
        <f t="shared" si="2"/>
        <v>7135-0242D</v>
      </c>
      <c r="D23" s="74">
        <f>IFERROR(E23/VLOOKUP(I23,表1[],3,0),0)</f>
        <v>11</v>
      </c>
      <c r="E23" s="199">
        <v>55000</v>
      </c>
      <c r="F23" s="207" t="str">
        <f t="shared" si="0"/>
        <v>PCS</v>
      </c>
      <c r="G23" s="76">
        <f>IFERROR(VLOOKUP(I23,表1[],5,0),"")</f>
        <v>0.3417</v>
      </c>
      <c r="H23" s="77">
        <f t="shared" si="1"/>
        <v>18793.5</v>
      </c>
      <c r="I23" s="40" t="s">
        <v>105</v>
      </c>
      <c r="J23" s="34"/>
    </row>
    <row r="24" spans="1:10" ht="15" customHeight="1">
      <c r="A24" s="116" t="s">
        <v>141</v>
      </c>
      <c r="C24" s="73" t="str">
        <f t="shared" si="2"/>
        <v>7135-0265D</v>
      </c>
      <c r="D24" s="74">
        <f>IFERROR(E24/VLOOKUP(I24,表1[],3,0),0)</f>
        <v>2</v>
      </c>
      <c r="E24" s="75">
        <v>20000</v>
      </c>
      <c r="F24" s="207" t="str">
        <f t="shared" si="0"/>
        <v>PCS</v>
      </c>
      <c r="G24" s="76">
        <f>IFERROR(VLOOKUP(I24,表1[],5,0),"")</f>
        <v>0.11459999999999999</v>
      </c>
      <c r="H24" s="77">
        <f t="shared" si="1"/>
        <v>2292</v>
      </c>
      <c r="I24" s="40" t="s">
        <v>107</v>
      </c>
      <c r="J24" s="34"/>
    </row>
    <row r="25" spans="1:10" ht="15" customHeight="1">
      <c r="A25" s="116" t="s">
        <v>141</v>
      </c>
      <c r="C25" s="73" t="str">
        <f t="shared" si="2"/>
        <v>7135-0273D</v>
      </c>
      <c r="D25" s="74">
        <f>IFERROR(E25/VLOOKUP(I25,表1[],3,0),0)</f>
        <v>2</v>
      </c>
      <c r="E25" s="75">
        <v>20000</v>
      </c>
      <c r="F25" s="207" t="str">
        <f t="shared" si="0"/>
        <v>PCS</v>
      </c>
      <c r="G25" s="76">
        <f>IFERROR(VLOOKUP(I25,表1[],5,0),"")</f>
        <v>7.5700000000000003E-2</v>
      </c>
      <c r="H25" s="77">
        <f t="shared" si="1"/>
        <v>1514</v>
      </c>
      <c r="I25" s="40" t="s">
        <v>108</v>
      </c>
      <c r="J25" s="34"/>
    </row>
    <row r="26" spans="1:10" ht="15" customHeight="1">
      <c r="A26" s="116" t="s">
        <v>141</v>
      </c>
      <c r="C26" s="73" t="str">
        <f t="shared" si="2"/>
        <v>7135-0278D</v>
      </c>
      <c r="D26" s="74">
        <f>IFERROR(E26/VLOOKUP(I26,表1[],3,0),0)</f>
        <v>1</v>
      </c>
      <c r="E26" s="199">
        <v>20000</v>
      </c>
      <c r="F26" s="207" t="str">
        <f t="shared" si="0"/>
        <v>PCS</v>
      </c>
      <c r="G26" s="76">
        <f>IFERROR(VLOOKUP(I26,表1[],5,0),"")</f>
        <v>8.0799999999999997E-2</v>
      </c>
      <c r="H26" s="77">
        <f t="shared" si="1"/>
        <v>1616</v>
      </c>
      <c r="I26" s="40" t="s">
        <v>136</v>
      </c>
      <c r="J26" s="34"/>
    </row>
    <row r="27" spans="1:10" ht="15" customHeight="1">
      <c r="A27" s="116" t="s">
        <v>141</v>
      </c>
      <c r="C27" s="73" t="str">
        <f t="shared" si="2"/>
        <v>7135-0324D</v>
      </c>
      <c r="D27" s="74">
        <f>IFERROR(E27/VLOOKUP(I27,表1[],3,0),0)</f>
        <v>1</v>
      </c>
      <c r="E27" s="78">
        <v>5000</v>
      </c>
      <c r="F27" s="207" t="str">
        <f t="shared" si="0"/>
        <v>PCS</v>
      </c>
      <c r="G27" s="76">
        <f>IFERROR(VLOOKUP(I27,表1[],5,0),"")</f>
        <v>0.17849999999999999</v>
      </c>
      <c r="H27" s="77">
        <f t="shared" si="1"/>
        <v>892.5</v>
      </c>
      <c r="I27" s="40" t="s">
        <v>109</v>
      </c>
      <c r="J27" s="34"/>
    </row>
    <row r="28" spans="1:10" ht="15" customHeight="1">
      <c r="A28" s="116" t="s">
        <v>141</v>
      </c>
      <c r="C28" s="73" t="str">
        <f t="shared" si="2"/>
        <v>7135-0325D</v>
      </c>
      <c r="D28" s="74">
        <f>IFERROR(E28/VLOOKUP(I28,表1[],3,0),0)</f>
        <v>1</v>
      </c>
      <c r="E28" s="199">
        <v>5000</v>
      </c>
      <c r="F28" s="207" t="str">
        <f t="shared" si="0"/>
        <v>PCS</v>
      </c>
      <c r="G28" s="76">
        <f>IFERROR(VLOOKUP(I28,表1[],5,0),"")</f>
        <v>0.46139999999999998</v>
      </c>
      <c r="H28" s="77">
        <f t="shared" si="1"/>
        <v>2307</v>
      </c>
      <c r="I28" s="40" t="s">
        <v>122</v>
      </c>
      <c r="J28" s="34"/>
    </row>
    <row r="29" spans="1:10" ht="15" customHeight="1">
      <c r="A29" s="116" t="s">
        <v>141</v>
      </c>
      <c r="C29" s="73" t="str">
        <f t="shared" si="2"/>
        <v>7135-0330D</v>
      </c>
      <c r="D29" s="74">
        <f>IFERROR(E29/VLOOKUP(I29,表1[],3,0),0)</f>
        <v>1</v>
      </c>
      <c r="E29" s="79">
        <v>10000</v>
      </c>
      <c r="F29" s="207" t="str">
        <f t="shared" si="0"/>
        <v>PCS</v>
      </c>
      <c r="G29" s="76">
        <f>IFERROR(VLOOKUP(I29,表1[],5,0),"")</f>
        <v>0.14699999999999999</v>
      </c>
      <c r="H29" s="77">
        <f t="shared" si="1"/>
        <v>1470</v>
      </c>
      <c r="I29" s="40" t="s">
        <v>111</v>
      </c>
      <c r="J29" s="34"/>
    </row>
    <row r="30" spans="1:10" ht="15" customHeight="1">
      <c r="A30" s="116" t="s">
        <v>141</v>
      </c>
      <c r="C30" s="73" t="str">
        <f t="shared" si="2"/>
        <v>7135-0418D</v>
      </c>
      <c r="D30" s="74">
        <f>IFERROR(E30/VLOOKUP(I30,表1[],3,0),0)</f>
        <v>16</v>
      </c>
      <c r="E30" s="199">
        <v>160000</v>
      </c>
      <c r="F30" s="207" t="str">
        <f t="shared" si="0"/>
        <v>PCS</v>
      </c>
      <c r="G30" s="76">
        <f>IFERROR(VLOOKUP(I30,表1[],5,0),"")</f>
        <v>0.1077</v>
      </c>
      <c r="H30" s="77">
        <f t="shared" si="1"/>
        <v>17232</v>
      </c>
      <c r="I30" s="40" t="s">
        <v>124</v>
      </c>
      <c r="J30" s="34"/>
    </row>
    <row r="31" spans="1:10" ht="15" customHeight="1">
      <c r="A31" s="116" t="s">
        <v>141</v>
      </c>
      <c r="C31" s="73" t="str">
        <f t="shared" si="2"/>
        <v>7135-0461D</v>
      </c>
      <c r="D31" s="74">
        <f>IFERROR(E31/VLOOKUP(I31,表1[],3,0),0)</f>
        <v>1</v>
      </c>
      <c r="E31" s="75">
        <v>10000</v>
      </c>
      <c r="F31" s="207" t="str">
        <f t="shared" si="0"/>
        <v>PCS</v>
      </c>
      <c r="G31" s="76">
        <f>IFERROR(VLOOKUP(I31,表1[],5,0),"")</f>
        <v>0.158</v>
      </c>
      <c r="H31" s="77">
        <f t="shared" si="1"/>
        <v>1580</v>
      </c>
      <c r="I31" s="40" t="s">
        <v>112</v>
      </c>
      <c r="J31" s="34"/>
    </row>
    <row r="32" spans="1:10" ht="15" customHeight="1">
      <c r="A32" s="116" t="s">
        <v>141</v>
      </c>
      <c r="C32" s="73" t="str">
        <f t="shared" si="2"/>
        <v>7135-0462D</v>
      </c>
      <c r="D32" s="74">
        <f>IFERROR(E32/VLOOKUP(I32,表1[],3,0),0)</f>
        <v>1</v>
      </c>
      <c r="E32" s="199">
        <v>10000</v>
      </c>
      <c r="F32" s="207" t="str">
        <f t="shared" si="0"/>
        <v>PCS</v>
      </c>
      <c r="G32" s="76">
        <f>IFERROR(VLOOKUP(I32,表1[],5,0),"")</f>
        <v>0.216</v>
      </c>
      <c r="H32" s="77">
        <f t="shared" si="1"/>
        <v>2160</v>
      </c>
      <c r="I32" s="40" t="s">
        <v>113</v>
      </c>
    </row>
    <row r="33" spans="1:10" ht="15" customHeight="1">
      <c r="A33" s="116" t="s">
        <v>141</v>
      </c>
      <c r="C33" s="73" t="str">
        <f t="shared" si="2"/>
        <v>7135-0512D</v>
      </c>
      <c r="D33" s="74">
        <f>IFERROR(E33/VLOOKUP(I33,表1[],3,0),0)</f>
        <v>1</v>
      </c>
      <c r="E33" s="199">
        <v>10000</v>
      </c>
      <c r="F33" s="207" t="str">
        <f t="shared" si="0"/>
        <v>PCS</v>
      </c>
      <c r="G33" s="76">
        <f>IFERROR(VLOOKUP(I33,表1[],5,0),"")</f>
        <v>0.18590000000000001</v>
      </c>
      <c r="H33" s="77">
        <f t="shared" si="1"/>
        <v>1859</v>
      </c>
      <c r="I33" s="40" t="s">
        <v>114</v>
      </c>
    </row>
    <row r="34" spans="1:10" ht="15" customHeight="1">
      <c r="A34" s="116" t="s">
        <v>141</v>
      </c>
      <c r="C34" s="73" t="str">
        <f t="shared" si="2"/>
        <v>7135-0736D</v>
      </c>
      <c r="D34" s="74">
        <f>IFERROR(E34/VLOOKUP(I34,表1[],3,0),0)</f>
        <v>2</v>
      </c>
      <c r="E34" s="274">
        <v>20000</v>
      </c>
      <c r="F34" s="275" t="str">
        <f t="shared" si="0"/>
        <v>PCS</v>
      </c>
      <c r="G34" s="76">
        <f>IFERROR(VLOOKUP(I34,表1[],5,0),"")</f>
        <v>0.2515</v>
      </c>
      <c r="H34" s="276">
        <f t="shared" si="1"/>
        <v>5030</v>
      </c>
      <c r="I34" s="40" t="s">
        <v>125</v>
      </c>
    </row>
    <row r="35" spans="1:10" ht="15" customHeight="1">
      <c r="A35" s="116" t="s">
        <v>141</v>
      </c>
      <c r="C35" s="73" t="str">
        <f t="shared" si="2"/>
        <v>7165-0430D</v>
      </c>
      <c r="D35" s="74">
        <f>IFERROR(E35/VLOOKUP(I35,表1[],3,0),0)</f>
        <v>1</v>
      </c>
      <c r="E35" s="75">
        <v>10000</v>
      </c>
      <c r="F35" s="207" t="str">
        <f t="shared" si="0"/>
        <v>PCS</v>
      </c>
      <c r="G35" s="76">
        <f>IFERROR(VLOOKUP(I35,表1[],5,0),"")</f>
        <v>0.14030000000000001</v>
      </c>
      <c r="H35" s="77">
        <f t="shared" si="1"/>
        <v>1403</v>
      </c>
      <c r="I35" s="40" t="s">
        <v>115</v>
      </c>
    </row>
    <row r="36" spans="1:10" ht="15" customHeight="1">
      <c r="A36" s="116" t="s">
        <v>141</v>
      </c>
      <c r="C36" s="73" t="str">
        <f t="shared" si="2"/>
        <v>7165-0667D</v>
      </c>
      <c r="D36" s="74">
        <f>IFERROR(E36/VLOOKUP(I36,表1[],3,0),0)</f>
        <v>6</v>
      </c>
      <c r="E36" s="75">
        <v>18000</v>
      </c>
      <c r="F36" s="207" t="str">
        <f t="shared" si="0"/>
        <v>PCS</v>
      </c>
      <c r="G36" s="76">
        <f>IFERROR(VLOOKUP(I36,表1[],5,0),"")</f>
        <v>0.67230000000000001</v>
      </c>
      <c r="H36" s="77">
        <f t="shared" si="1"/>
        <v>12101.4</v>
      </c>
      <c r="I36" s="40" t="s">
        <v>116</v>
      </c>
    </row>
    <row r="37" spans="1:10" ht="15" customHeight="1">
      <c r="A37" s="116" t="s">
        <v>141</v>
      </c>
      <c r="C37" s="73" t="str">
        <f t="shared" si="2"/>
        <v>7165-0813D</v>
      </c>
      <c r="D37" s="74">
        <f>IFERROR(E37/VLOOKUP(I37,表1[],3,0),0)</f>
        <v>1</v>
      </c>
      <c r="E37" s="199">
        <v>4000</v>
      </c>
      <c r="F37" s="207" t="str">
        <f t="shared" si="0"/>
        <v>PCS</v>
      </c>
      <c r="G37" s="76">
        <f>IFERROR(VLOOKUP(I37,表1[],5,0),"")</f>
        <v>0.83760000000000001</v>
      </c>
      <c r="H37" s="77">
        <f t="shared" si="1"/>
        <v>3350.4</v>
      </c>
      <c r="I37" s="40" t="s">
        <v>118</v>
      </c>
    </row>
    <row r="38" spans="1:10" ht="15" customHeight="1">
      <c r="A38" s="116" t="s">
        <v>141</v>
      </c>
      <c r="C38" s="73" t="str">
        <f t="shared" si="2"/>
        <v>7165-1213D</v>
      </c>
      <c r="D38" s="74">
        <f>IFERROR(E38/VLOOKUP(I38,表1[],3,0),0)</f>
        <v>2</v>
      </c>
      <c r="E38" s="199">
        <v>10000</v>
      </c>
      <c r="F38" s="207" t="str">
        <f t="shared" si="0"/>
        <v>PCS</v>
      </c>
      <c r="G38" s="76">
        <f>IFERROR(VLOOKUP(I38,表1[],5,0),"")</f>
        <v>0.51290000000000002</v>
      </c>
      <c r="H38" s="77">
        <f t="shared" si="1"/>
        <v>5129</v>
      </c>
      <c r="I38" s="40" t="s">
        <v>119</v>
      </c>
    </row>
    <row r="39" spans="1:10" ht="15" customHeight="1">
      <c r="A39" s="116" t="s">
        <v>142</v>
      </c>
      <c r="C39" s="73" t="str">
        <f t="shared" ref="C39:C40" si="3">I39&amp;"D"</f>
        <v>7135-0078D</v>
      </c>
      <c r="D39" s="74">
        <f>IFERROR(E39/VLOOKUP(I39,表1[],3,0),0)</f>
        <v>4</v>
      </c>
      <c r="E39" s="199">
        <v>40000</v>
      </c>
      <c r="F39" s="207" t="str">
        <f t="shared" si="0"/>
        <v>PCS</v>
      </c>
      <c r="G39" s="76">
        <f>IFERROR(VLOOKUP(I39,表1[],5,0),"")</f>
        <v>0.16020000000000001</v>
      </c>
      <c r="H39" s="77">
        <f t="shared" si="1"/>
        <v>6408</v>
      </c>
      <c r="I39" s="40" t="s">
        <v>100</v>
      </c>
    </row>
    <row r="40" spans="1:10" ht="15" customHeight="1">
      <c r="A40" s="116" t="s">
        <v>143</v>
      </c>
      <c r="C40" s="73" t="str">
        <f t="shared" si="3"/>
        <v>7135-0078D</v>
      </c>
      <c r="D40" s="74">
        <f>IFERROR(E40/VLOOKUP(I40,表1[],3,0),0)</f>
        <v>5</v>
      </c>
      <c r="E40" s="199">
        <v>50000</v>
      </c>
      <c r="F40" s="207" t="str">
        <f t="shared" si="0"/>
        <v>PCS</v>
      </c>
      <c r="G40" s="76">
        <f>IFERROR(VLOOKUP(I40,表1[],5,0),"")</f>
        <v>0.16020000000000001</v>
      </c>
      <c r="H40" s="77">
        <f t="shared" si="1"/>
        <v>8010</v>
      </c>
      <c r="I40" s="40" t="s">
        <v>100</v>
      </c>
    </row>
    <row r="41" spans="1:10" ht="15" customHeight="1">
      <c r="A41" s="116"/>
      <c r="C41" s="73"/>
      <c r="D41" s="74">
        <f>IFERROR(E41/VLOOKUP(I41,表1[],3,0),0)</f>
        <v>0</v>
      </c>
      <c r="E41" s="199"/>
      <c r="F41" s="207" t="str">
        <f t="shared" si="0"/>
        <v/>
      </c>
      <c r="G41" s="76" t="str">
        <f>IFERROR(VLOOKUP(I41,表1[],5,0),"")</f>
        <v/>
      </c>
      <c r="H41" s="77">
        <f t="shared" si="1"/>
        <v>0</v>
      </c>
      <c r="I41" s="40"/>
    </row>
    <row r="42" spans="1:10" ht="15" customHeight="1">
      <c r="A42" s="116"/>
      <c r="C42" s="73"/>
      <c r="D42" s="74">
        <f>IFERROR(E42/VLOOKUP(I42,表1[],3,0),0)</f>
        <v>0</v>
      </c>
      <c r="E42" s="199"/>
      <c r="F42" s="207" t="str">
        <f t="shared" si="0"/>
        <v/>
      </c>
      <c r="G42" s="76" t="str">
        <f>IFERROR(VLOOKUP(I42,表1[],5,0),"")</f>
        <v/>
      </c>
      <c r="H42" s="77">
        <f t="shared" si="1"/>
        <v>0</v>
      </c>
      <c r="I42" s="40"/>
    </row>
    <row r="43" spans="1:10" ht="15" customHeight="1">
      <c r="C43" s="73"/>
      <c r="D43" s="74">
        <f>IFERROR(E43/VLOOKUP(I43,表1[],3,0),0)</f>
        <v>0</v>
      </c>
      <c r="E43" s="199"/>
      <c r="F43" s="207" t="str">
        <f t="shared" si="0"/>
        <v/>
      </c>
      <c r="G43" s="76" t="str">
        <f>IFERROR(VLOOKUP(I43,表1[],5,0),"")</f>
        <v/>
      </c>
      <c r="H43" s="77">
        <f t="shared" si="1"/>
        <v>0</v>
      </c>
      <c r="I43" s="40"/>
      <c r="J43" s="4"/>
    </row>
    <row r="44" spans="1:10" ht="15" customHeight="1">
      <c r="C44" s="73"/>
      <c r="D44" s="74">
        <f>IFERROR(E44/VLOOKUP(I44,表1[],3,0),0)</f>
        <v>0</v>
      </c>
      <c r="E44" s="199"/>
      <c r="F44" s="207" t="str">
        <f t="shared" si="0"/>
        <v/>
      </c>
      <c r="G44" s="76" t="str">
        <f>IFERROR(VLOOKUP(I44,表1[],5,0),"")</f>
        <v/>
      </c>
      <c r="H44" s="77">
        <f t="shared" si="1"/>
        <v>0</v>
      </c>
      <c r="I44" s="40"/>
      <c r="J44" s="4"/>
    </row>
    <row r="45" spans="1:10" ht="15" customHeight="1">
      <c r="C45" s="73"/>
      <c r="D45" s="74">
        <f>IFERROR(E45/VLOOKUP(I45,表1[],3,0),0)</f>
        <v>0</v>
      </c>
      <c r="E45" s="75"/>
      <c r="F45" s="207" t="str">
        <f t="shared" si="0"/>
        <v/>
      </c>
      <c r="G45" s="76" t="str">
        <f>IFERROR(VLOOKUP(I45,表1[],5,0),"")</f>
        <v/>
      </c>
      <c r="H45" s="77">
        <f t="shared" si="1"/>
        <v>0</v>
      </c>
      <c r="I45" s="40"/>
    </row>
    <row r="46" spans="1:10" ht="15" customHeight="1">
      <c r="C46" s="73"/>
      <c r="D46" s="74">
        <f>IFERROR(E46/VLOOKUP(I46,表1[],3,0),0)</f>
        <v>0</v>
      </c>
      <c r="E46" s="75"/>
      <c r="F46" s="207" t="str">
        <f t="shared" si="0"/>
        <v/>
      </c>
      <c r="G46" s="76" t="str">
        <f>IFERROR(VLOOKUP(I46,表1[],5,0),"")</f>
        <v/>
      </c>
      <c r="H46" s="77">
        <f t="shared" si="1"/>
        <v>0</v>
      </c>
      <c r="I46" s="40"/>
    </row>
    <row r="47" spans="1:10" ht="15" customHeight="1">
      <c r="C47" s="73"/>
      <c r="D47" s="74">
        <f>IFERROR(E47/VLOOKUP(I47,表1[],3,0),0)</f>
        <v>0</v>
      </c>
      <c r="E47" s="199"/>
      <c r="F47" s="207" t="str">
        <f t="shared" si="0"/>
        <v/>
      </c>
      <c r="G47" s="76" t="str">
        <f>IFERROR(VLOOKUP(I47,表1[],5,0),"")</f>
        <v/>
      </c>
      <c r="H47" s="77">
        <f t="shared" si="1"/>
        <v>0</v>
      </c>
      <c r="I47" s="40"/>
    </row>
    <row r="48" spans="1:10" ht="15" customHeight="1">
      <c r="C48" s="73"/>
      <c r="D48" s="74">
        <f>IFERROR(E48/VLOOKUP(I48,表1[],3,0),0)</f>
        <v>0</v>
      </c>
      <c r="E48" s="199"/>
      <c r="F48" s="207" t="str">
        <f t="shared" si="0"/>
        <v/>
      </c>
      <c r="G48" s="76" t="str">
        <f>IFERROR(VLOOKUP(I48,表1[],5,0),"")</f>
        <v/>
      </c>
      <c r="H48" s="77">
        <f t="shared" si="1"/>
        <v>0</v>
      </c>
      <c r="I48" s="40"/>
    </row>
    <row r="49" spans="1:9" ht="15" customHeight="1">
      <c r="C49" s="73"/>
      <c r="D49" s="74">
        <f>IFERROR(E49/VLOOKUP(I49,表1[],3,0),0)</f>
        <v>0</v>
      </c>
      <c r="E49" s="199"/>
      <c r="F49" s="207" t="str">
        <f t="shared" si="0"/>
        <v/>
      </c>
      <c r="G49" s="76" t="str">
        <f>IFERROR(VLOOKUP(I49,表1[],5,0),"")</f>
        <v/>
      </c>
      <c r="H49" s="77">
        <f t="shared" si="1"/>
        <v>0</v>
      </c>
      <c r="I49" s="40"/>
    </row>
    <row r="50" spans="1:9" ht="15" customHeight="1">
      <c r="C50" s="73"/>
      <c r="D50" s="74">
        <f>IFERROR(E50/VLOOKUP(I50,表1[],3,0),0)</f>
        <v>0</v>
      </c>
      <c r="E50" s="80"/>
      <c r="F50" s="207" t="str">
        <f t="shared" si="0"/>
        <v/>
      </c>
      <c r="G50" s="76" t="str">
        <f>IFERROR(VLOOKUP(I50,表1[],5,0),"")</f>
        <v/>
      </c>
      <c r="H50" s="77">
        <f t="shared" si="1"/>
        <v>0</v>
      </c>
      <c r="I50" s="40"/>
    </row>
    <row r="51" spans="1:9" ht="15" customHeight="1" thickBot="1">
      <c r="A51" s="9"/>
      <c r="B51" s="9"/>
      <c r="C51" s="73"/>
      <c r="D51" s="74">
        <f>IFERROR(E51/VLOOKUP(I51,表1[],3,0),0)</f>
        <v>0</v>
      </c>
      <c r="E51" s="75"/>
      <c r="F51" s="207" t="str">
        <f t="shared" si="0"/>
        <v/>
      </c>
      <c r="G51" s="76" t="str">
        <f>IFERROR(VLOOKUP(I51,表1[],5,0),"")</f>
        <v/>
      </c>
      <c r="H51" s="77">
        <f t="shared" si="1"/>
        <v>0</v>
      </c>
      <c r="I51" s="40"/>
    </row>
    <row r="52" spans="1:9" s="2" customFormat="1" ht="15" customHeight="1" thickTop="1">
      <c r="A52" s="242"/>
      <c r="B52" s="242"/>
      <c r="C52" s="243" t="s">
        <v>3</v>
      </c>
      <c r="D52" s="244"/>
      <c r="E52" s="245">
        <f>SUM(E18:E51)</f>
        <v>537000</v>
      </c>
      <c r="F52" s="246" t="s">
        <v>4</v>
      </c>
      <c r="G52" s="315">
        <f>SUM(H18:H51)</f>
        <v>102656.79999999999</v>
      </c>
      <c r="H52" s="315"/>
      <c r="I52" s="13"/>
    </row>
    <row r="53" spans="1:9" ht="15" customHeight="1">
      <c r="A53" s="5"/>
      <c r="B53" s="5"/>
      <c r="C53" s="253">
        <f>SUM(D18:D51)</f>
        <v>65</v>
      </c>
      <c r="D53" s="33"/>
      <c r="E53" s="25"/>
      <c r="H53" s="20"/>
      <c r="I53" s="13"/>
    </row>
    <row r="54" spans="1:9" ht="15" customHeight="1">
      <c r="A54" s="5" t="s">
        <v>60</v>
      </c>
      <c r="B54" s="5"/>
      <c r="C54" s="5"/>
      <c r="D54" s="5"/>
      <c r="E54" s="25"/>
      <c r="F54" s="208"/>
      <c r="G54" s="5"/>
      <c r="H54" s="27"/>
      <c r="I54" s="13"/>
    </row>
    <row r="55" spans="1:9" ht="15" customHeight="1">
      <c r="A55" s="5" t="s">
        <v>61</v>
      </c>
      <c r="B55" s="5"/>
      <c r="C55" s="5"/>
      <c r="D55" s="5"/>
      <c r="E55" s="25"/>
      <c r="F55" s="208" t="s">
        <v>62</v>
      </c>
      <c r="G55" s="5"/>
      <c r="H55" s="27"/>
      <c r="I55" s="9"/>
    </row>
    <row r="56" spans="1:9" ht="15" customHeight="1">
      <c r="A56" s="5"/>
      <c r="B56" s="5"/>
      <c r="C56" s="5"/>
      <c r="D56" s="5"/>
      <c r="E56" s="25"/>
      <c r="F56" s="184" t="s">
        <v>76</v>
      </c>
      <c r="G56" s="5"/>
      <c r="H56" s="52"/>
    </row>
    <row r="57" spans="1:9" ht="15" customHeight="1" thickBot="1">
      <c r="A57" s="5" t="s">
        <v>63</v>
      </c>
      <c r="B57" s="5"/>
      <c r="C57" s="5"/>
      <c r="D57" s="5"/>
      <c r="E57" s="48" t="s">
        <v>64</v>
      </c>
      <c r="F57" s="209"/>
      <c r="G57" s="50"/>
      <c r="H57" s="51" t="s">
        <v>65</v>
      </c>
      <c r="I57" s="9"/>
    </row>
    <row r="58" spans="1:9" ht="15" customHeight="1">
      <c r="A58" s="5"/>
      <c r="B58" s="5"/>
      <c r="C58" s="5"/>
      <c r="D58" s="5"/>
      <c r="E58" s="25"/>
      <c r="F58" s="210"/>
      <c r="G58" s="13"/>
      <c r="H58" s="49"/>
      <c r="I58" s="9"/>
    </row>
    <row r="59" spans="1:9" ht="15" customHeight="1">
      <c r="A59" s="13" t="s">
        <v>70</v>
      </c>
      <c r="B59" s="13"/>
      <c r="C59" s="13"/>
      <c r="D59" s="13"/>
      <c r="E59" s="189"/>
      <c r="F59" s="210" t="s">
        <v>74</v>
      </c>
      <c r="G59" s="190"/>
      <c r="H59" s="190"/>
      <c r="I59" s="9"/>
    </row>
    <row r="60" spans="1:9" ht="15" customHeight="1">
      <c r="A60" s="13" t="s">
        <v>75</v>
      </c>
      <c r="B60" s="13"/>
      <c r="C60" s="13"/>
      <c r="D60" s="13"/>
      <c r="E60" s="189"/>
      <c r="F60" s="210" t="s">
        <v>71</v>
      </c>
      <c r="G60" s="190"/>
      <c r="H60" s="190"/>
      <c r="I60" s="9"/>
    </row>
    <row r="61" spans="1:9" ht="15" customHeight="1">
      <c r="A61" s="13" t="s">
        <v>72</v>
      </c>
      <c r="B61" s="13"/>
      <c r="C61" s="13"/>
      <c r="D61" s="13"/>
      <c r="E61" s="189"/>
      <c r="F61" s="210" t="s">
        <v>73</v>
      </c>
      <c r="G61" s="190"/>
      <c r="H61" s="190"/>
      <c r="I61" s="9"/>
    </row>
    <row r="62" spans="1:9" ht="15" customHeight="1">
      <c r="A62" s="5"/>
      <c r="B62" s="5"/>
      <c r="C62" s="5"/>
      <c r="D62" s="5"/>
      <c r="E62" s="25"/>
      <c r="F62" s="208"/>
      <c r="G62" s="8"/>
      <c r="H62" s="21"/>
      <c r="I62" s="9"/>
    </row>
    <row r="63" spans="1:9" ht="15" customHeight="1">
      <c r="A63" s="5"/>
      <c r="B63" s="5"/>
      <c r="C63" s="5"/>
      <c r="D63" s="5"/>
      <c r="E63" s="25"/>
      <c r="F63" s="208"/>
      <c r="G63" s="5"/>
      <c r="H63" s="21"/>
    </row>
  </sheetData>
  <mergeCells count="4">
    <mergeCell ref="A4:H4"/>
    <mergeCell ref="C18:D18"/>
    <mergeCell ref="A2:H2"/>
    <mergeCell ref="G52:H52"/>
  </mergeCells>
  <phoneticPr fontId="1" type="noConversion"/>
  <dataValidations count="1">
    <dataValidation type="list" allowBlank="1" showInputMessage="1" showErrorMessage="1" sqref="I20:I51">
      <formula1>品番</formula1>
    </dataValidation>
  </dataValidations>
  <printOptions horizontalCentered="1"/>
  <pageMargins left="0.39370078740157483" right="0.39370078740157483" top="0.59055118110236227" bottom="0.59055118110236227" header="0" footer="0"/>
  <pageSetup paperSize="9" scale="8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6</vt:i4>
      </vt:variant>
    </vt:vector>
  </HeadingPairs>
  <TitlesOfParts>
    <vt:vector size="11" baseType="lpstr">
      <vt:lpstr>DATA</vt:lpstr>
      <vt:lpstr>INVOICE</vt:lpstr>
      <vt:lpstr>PACKING LIST</vt:lpstr>
      <vt:lpstr>CONTRACT</vt:lpstr>
      <vt:lpstr>RMB</vt:lpstr>
      <vt:lpstr>CONTRACT!Print_Area</vt:lpstr>
      <vt:lpstr>DATA!Print_Area</vt:lpstr>
      <vt:lpstr>INVOICE!Print_Area</vt:lpstr>
      <vt:lpstr>'PACKING LIST'!Print_Area</vt:lpstr>
      <vt:lpstr>RMB!Print_Area</vt:lpstr>
      <vt:lpstr>品番</vt:lpstr>
    </vt:vector>
  </TitlesOfParts>
  <Company>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GZK</dc:creator>
  <cp:lastModifiedBy>ISID</cp:lastModifiedBy>
  <cp:lastPrinted>2018-01-02T01:45:43Z</cp:lastPrinted>
  <dcterms:created xsi:type="dcterms:W3CDTF">2003-01-14T04:48:25Z</dcterms:created>
  <dcterms:modified xsi:type="dcterms:W3CDTF">2018-02-12T05:24:52Z</dcterms:modified>
</cp:coreProperties>
</file>