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defaultThemeVersion="124226"/>
  <mc:AlternateContent xmlns:mc="http://schemas.openxmlformats.org/markup-compatibility/2006">
    <mc:Choice Requires="x15">
      <x15ac:absPath xmlns:x15ac="http://schemas.microsoft.com/office/spreadsheetml/2010/11/ac" url="https://enw365-my.sharepoint.com/personal/chuifen_ten_enwl_co_uk/Documents/Desktop/Heatmap/Sept'2020/Heatmap Tool/"/>
    </mc:Choice>
  </mc:AlternateContent>
  <xr:revisionPtr revIDLastSave="0" documentId="8_{E6188519-0365-43AC-A777-2FC4AF3B9C72}" xr6:coauthVersionLast="31" xr6:coauthVersionMax="31" xr10:uidLastSave="{00000000-0000-0000-0000-000000000000}"/>
  <workbookProtection workbookPassword="EB09" lockStructure="1"/>
  <bookViews>
    <workbookView xWindow="750" yWindow="45" windowWidth="23160" windowHeight="6990" xr2:uid="{00000000-000D-0000-FFFF-FFFF00000000}"/>
  </bookViews>
  <sheets>
    <sheet name="1) User Guide and Network Maps" sheetId="8" r:id="rId1"/>
    <sheet name="2) 11 kV &amp; 6.6 kV Connections" sheetId="9" r:id="rId2"/>
    <sheet name="3) 33 kV Connections" sheetId="10" r:id="rId3"/>
    <sheet name="4) Primary Headroom Data" sheetId="1" r:id="rId4"/>
    <sheet name="5) BSP Headroom Data" sheetId="2" r:id="rId5"/>
    <sheet name="6)Transmission Capacity - App G" sheetId="7" r:id="rId6"/>
  </sheets>
  <definedNames>
    <definedName name="_xlnm._FilterDatabase" localSheetId="3" hidden="1">'4) Primary Headroom Data'!$D$5:$E$376</definedName>
    <definedName name="BSP">'5) BSP Headroom Data'!$B$7:$B$70</definedName>
    <definedName name="BSP_BSP_Link">'5) BSP Headroom Data'!$L$7:$L$70</definedName>
    <definedName name="BSP_Easting">'5) BSP Headroom Data'!$E$7:$E$70</definedName>
    <definedName name="BSP_GSP_Group">'5) BSP Headroom Data'!$D$7:$D$70</definedName>
    <definedName name="BSP_GSP_Link">'5) BSP Headroom Data'!$M$7:$M$70</definedName>
    <definedName name="BSP_Headroom">'5) BSP Headroom Data'!$G$7:$K$70</definedName>
    <definedName name="BSP_Northing">'5) BSP Headroom Data'!$F$7:$F$70</definedName>
    <definedName name="https___www.google.com_maps_d_viewer?mid_1wLVvNAtxF44PseqlxB_yZb4QiTLsY0T8_ll_53.41506_2C_2.13109z_20?hl_en">'5) BSP Headroom Data'!#REF!</definedName>
    <definedName name="Primary_BSP_Group">'4) Primary Headroom Data'!$D$7:$D$376</definedName>
    <definedName name="Primary_BSP_Link">'4) Primary Headroom Data'!$P$7:$P$376</definedName>
    <definedName name="Primary_Easting">'4) Primary Headroom Data'!$G$7:$G$376</definedName>
    <definedName name="Primary_GSP_Group">'4) Primary Headroom Data'!$F$7:$F$376</definedName>
    <definedName name="Primary_GSP_Link">'4) Primary Headroom Data'!$Q$7:$Q$376</definedName>
    <definedName name="Primary_Headroom">'4) Primary Headroom Data'!$I$7:$N$376</definedName>
    <definedName name="Primary_Northing">'4) Primary Headroom Data'!$H$7:$H$376</definedName>
    <definedName name="Primary_Primary_Link">'4) Primary Headroom Data'!$O$7:$O$376</definedName>
    <definedName name="Primary_Substation">'4) Primary Headroom Data'!$B$7:$B$376</definedName>
  </definedNames>
  <calcPr calcId="179017"/>
</workbook>
</file>

<file path=xl/calcChain.xml><?xml version="1.0" encoding="utf-8"?>
<calcChain xmlns="http://schemas.openxmlformats.org/spreadsheetml/2006/main">
  <c r="H23" i="10" l="1" a="1"/>
  <c r="H23" i="10" s="1"/>
  <c r="I23" i="10" a="1"/>
  <c r="I23" i="10" s="1"/>
  <c r="G23" i="10" s="1"/>
  <c r="H24" i="10" a="1"/>
  <c r="H24" i="10" s="1"/>
  <c r="I24" i="10" a="1"/>
  <c r="I24" i="10" s="1"/>
  <c r="G24" i="10" s="1"/>
  <c r="H25" i="10" a="1"/>
  <c r="H25" i="10" s="1"/>
  <c r="I25" i="10" a="1"/>
  <c r="I25" i="10" s="1"/>
  <c r="G25" i="10" s="1"/>
  <c r="H26" i="10" a="1"/>
  <c r="H26" i="10" s="1"/>
  <c r="I26" i="10" a="1"/>
  <c r="I26" i="10" s="1"/>
  <c r="G26" i="10" s="1"/>
  <c r="H27" i="10" a="1"/>
  <c r="H27" i="10" s="1"/>
  <c r="I27" i="10" a="1"/>
  <c r="I27" i="10" s="1"/>
  <c r="G27" i="10" s="1"/>
  <c r="H28" i="10" a="1"/>
  <c r="H28" i="10" s="1"/>
  <c r="I28" i="10" a="1"/>
  <c r="I28" i="10" s="1"/>
  <c r="G28" i="10" s="1"/>
  <c r="H29" i="10" a="1"/>
  <c r="H29" i="10" s="1"/>
  <c r="I29" i="10" a="1"/>
  <c r="I29" i="10" s="1"/>
  <c r="G29" i="10" s="1"/>
  <c r="H30" i="10" a="1"/>
  <c r="H30" i="10" s="1"/>
  <c r="I30" i="10" a="1"/>
  <c r="I30" i="10" s="1"/>
  <c r="G30" i="10" s="1"/>
  <c r="H31" i="10" a="1"/>
  <c r="H31" i="10" s="1"/>
  <c r="I31" i="10" a="1"/>
  <c r="I31" i="10" s="1"/>
  <c r="I22" i="10" a="1"/>
  <c r="I22" i="10" s="1"/>
  <c r="H22" i="10" a="1"/>
  <c r="H22" i="10" s="1"/>
  <c r="E23" i="10" a="1"/>
  <c r="E23" i="10" s="1"/>
  <c r="E24" i="10" a="1"/>
  <c r="E24" i="10" s="1"/>
  <c r="E25" i="10" a="1"/>
  <c r="E25" i="10" s="1"/>
  <c r="E26" i="10" a="1"/>
  <c r="E26" i="10" s="1"/>
  <c r="E27" i="10" a="1"/>
  <c r="E27" i="10" s="1"/>
  <c r="E28" i="10" a="1"/>
  <c r="E28" i="10" s="1"/>
  <c r="E29" i="10" a="1"/>
  <c r="E29" i="10" s="1"/>
  <c r="E30" i="10" a="1"/>
  <c r="E30" i="10" s="1"/>
  <c r="E31" i="10" a="1"/>
  <c r="E31" i="10" s="1"/>
  <c r="E22" i="10" a="1"/>
  <c r="E22" i="10" s="1"/>
  <c r="F23" i="10" a="1"/>
  <c r="F23" i="10" s="1"/>
  <c r="F24" i="10" a="1"/>
  <c r="F24" i="10" s="1"/>
  <c r="D24" i="10" s="1"/>
  <c r="F25" i="10" a="1"/>
  <c r="F25" i="10" s="1"/>
  <c r="D25" i="10" s="1"/>
  <c r="F26" i="10" a="1"/>
  <c r="F26" i="10" s="1"/>
  <c r="D26" i="10" s="1"/>
  <c r="F27" i="10" a="1"/>
  <c r="F27" i="10" s="1"/>
  <c r="D27" i="10" s="1"/>
  <c r="F28" i="10" a="1"/>
  <c r="F28" i="10" s="1"/>
  <c r="F29" i="10" a="1"/>
  <c r="F29" i="10" s="1"/>
  <c r="D29" i="10" s="1"/>
  <c r="F30" i="10" a="1"/>
  <c r="F30" i="10" s="1"/>
  <c r="F31" i="10" a="1"/>
  <c r="F31" i="10" s="1"/>
  <c r="F22" i="10" a="1"/>
  <c r="F22" i="10" s="1"/>
  <c r="D22" i="10" s="1"/>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 i="2"/>
  <c r="L26" i="9" a="1"/>
  <c r="L26" i="9" s="1"/>
  <c r="L27" i="9" a="1"/>
  <c r="L27" i="9" s="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L28" i="9" s="1" a="1"/>
  <c r="L28" i="9" s="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L25" i="9" s="1" a="1"/>
  <c r="L25" i="9" s="1"/>
  <c r="Q244" i="1"/>
  <c r="Q245" i="1"/>
  <c r="Q246" i="1"/>
  <c r="Q247" i="1"/>
  <c r="Q248" i="1"/>
  <c r="Q249" i="1"/>
  <c r="Q250" i="1"/>
  <c r="Q251" i="1"/>
  <c r="Q252" i="1"/>
  <c r="L23" i="9" s="1" a="1"/>
  <c r="L23" i="9" s="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L32" i="9" s="1" a="1"/>
  <c r="L32" i="9" s="1"/>
  <c r="Q279" i="1"/>
  <c r="Q280" i="1"/>
  <c r="Q281" i="1"/>
  <c r="Q282" i="1"/>
  <c r="Q283" i="1"/>
  <c r="Q284" i="1"/>
  <c r="Q285" i="1"/>
  <c r="Q286" i="1"/>
  <c r="Q287" i="1"/>
  <c r="Q288" i="1"/>
  <c r="Q289" i="1"/>
  <c r="L24" i="9" s="1" a="1"/>
  <c r="L24" i="9" s="1"/>
  <c r="Q290" i="1"/>
  <c r="Q291" i="1"/>
  <c r="Q292" i="1"/>
  <c r="Q293" i="1"/>
  <c r="Q294" i="1"/>
  <c r="Q295" i="1"/>
  <c r="Q296" i="1"/>
  <c r="Q297" i="1"/>
  <c r="Q298" i="1"/>
  <c r="Q299" i="1"/>
  <c r="Q300" i="1"/>
  <c r="L30" i="9" s="1" a="1"/>
  <c r="L30" i="9" s="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L31" i="9" s="1" a="1"/>
  <c r="L31" i="9" s="1"/>
  <c r="Q339" i="1"/>
  <c r="Q340" i="1"/>
  <c r="Q341" i="1"/>
  <c r="Q342" i="1"/>
  <c r="Q343" i="1"/>
  <c r="Q344" i="1"/>
  <c r="Q345" i="1"/>
  <c r="Q346" i="1"/>
  <c r="Q347" i="1"/>
  <c r="Q348" i="1"/>
  <c r="Q349" i="1"/>
  <c r="Q350" i="1"/>
  <c r="Q351" i="1"/>
  <c r="Q352" i="1"/>
  <c r="Q353" i="1"/>
  <c r="Q354" i="1"/>
  <c r="Q355" i="1"/>
  <c r="Q356" i="1"/>
  <c r="Q357" i="1"/>
  <c r="Q358" i="1"/>
  <c r="Q359" i="1"/>
  <c r="L29" i="9" s="1" a="1"/>
  <c r="L29" i="9" s="1"/>
  <c r="Q360" i="1"/>
  <c r="Q361" i="1"/>
  <c r="Q362" i="1"/>
  <c r="Q363" i="1"/>
  <c r="Q364" i="1"/>
  <c r="Q365" i="1"/>
  <c r="Q366" i="1"/>
  <c r="Q367" i="1"/>
  <c r="Q368" i="1"/>
  <c r="Q369" i="1"/>
  <c r="Q370" i="1"/>
  <c r="Q371" i="1"/>
  <c r="Q372" i="1"/>
  <c r="Q373" i="1"/>
  <c r="Q374" i="1"/>
  <c r="Q375" i="1"/>
  <c r="Q376" i="1"/>
  <c r="Q7" i="1"/>
  <c r="I26" i="9" a="1"/>
  <c r="I26" i="9" s="1"/>
  <c r="I32" i="9" a="1"/>
  <c r="I32" i="9" s="1"/>
  <c r="P8" i="1"/>
  <c r="P9" i="1"/>
  <c r="P10" i="1"/>
  <c r="P11" i="1"/>
  <c r="P12" i="1"/>
  <c r="P13" i="1"/>
  <c r="P14" i="1"/>
  <c r="P15" i="1"/>
  <c r="P16" i="1"/>
  <c r="P17" i="1"/>
  <c r="P18" i="1"/>
  <c r="P19" i="1"/>
  <c r="P20" i="1"/>
  <c r="P21" i="1"/>
  <c r="P22" i="1"/>
  <c r="P23"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I28" i="9" s="1" a="1"/>
  <c r="I28" i="9" s="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I25" i="9" s="1" a="1"/>
  <c r="I25" i="9" s="1"/>
  <c r="P244" i="1"/>
  <c r="P245" i="1"/>
  <c r="P246" i="1"/>
  <c r="P247" i="1"/>
  <c r="P248" i="1"/>
  <c r="P249" i="1"/>
  <c r="P250" i="1"/>
  <c r="P251" i="1"/>
  <c r="P252" i="1"/>
  <c r="I23" i="9" s="1" a="1"/>
  <c r="I23" i="9" s="1"/>
  <c r="P253" i="1"/>
  <c r="P254" i="1"/>
  <c r="P255" i="1"/>
  <c r="P256" i="1"/>
  <c r="P257" i="1"/>
  <c r="P258" i="1"/>
  <c r="P259" i="1"/>
  <c r="I27" i="9" s="1" a="1"/>
  <c r="I27" i="9" s="1"/>
  <c r="P260" i="1"/>
  <c r="P261" i="1"/>
  <c r="P262" i="1"/>
  <c r="P263" i="1"/>
  <c r="P264" i="1"/>
  <c r="P265" i="1"/>
  <c r="P266" i="1"/>
  <c r="P267" i="1"/>
  <c r="P268" i="1"/>
  <c r="P269" i="1"/>
  <c r="P270" i="1"/>
  <c r="P272" i="1"/>
  <c r="P273" i="1"/>
  <c r="P274" i="1"/>
  <c r="P275" i="1"/>
  <c r="P276" i="1"/>
  <c r="P277" i="1"/>
  <c r="P279" i="1"/>
  <c r="P280" i="1"/>
  <c r="P281" i="1"/>
  <c r="P282" i="1"/>
  <c r="P283" i="1"/>
  <c r="P284" i="1"/>
  <c r="P285" i="1"/>
  <c r="P286" i="1"/>
  <c r="P287" i="1"/>
  <c r="P288" i="1"/>
  <c r="P289" i="1"/>
  <c r="I24" i="9" s="1" a="1"/>
  <c r="I24" i="9" s="1"/>
  <c r="P290" i="1"/>
  <c r="P291" i="1"/>
  <c r="P292" i="1"/>
  <c r="P293" i="1"/>
  <c r="P294" i="1"/>
  <c r="P295" i="1"/>
  <c r="P296" i="1"/>
  <c r="P297" i="1"/>
  <c r="P298" i="1"/>
  <c r="P299" i="1"/>
  <c r="P300" i="1"/>
  <c r="I30" i="9" s="1" a="1"/>
  <c r="I30" i="9" s="1"/>
  <c r="P301" i="1"/>
  <c r="P302" i="1"/>
  <c r="P303" i="1"/>
  <c r="P304" i="1"/>
  <c r="P305" i="1"/>
  <c r="P306" i="1"/>
  <c r="P307" i="1"/>
  <c r="P309" i="1"/>
  <c r="P310" i="1"/>
  <c r="P311" i="1"/>
  <c r="P312" i="1"/>
  <c r="P313" i="1"/>
  <c r="P314" i="1"/>
  <c r="P315" i="1"/>
  <c r="P316" i="1"/>
  <c r="P317" i="1"/>
  <c r="P318" i="1"/>
  <c r="P319" i="1"/>
  <c r="P320" i="1"/>
  <c r="P321" i="1"/>
  <c r="P322" i="1"/>
  <c r="P323" i="1"/>
  <c r="P324" i="1"/>
  <c r="P325" i="1"/>
  <c r="P326" i="1"/>
  <c r="P327" i="1"/>
  <c r="P328" i="1"/>
  <c r="P329" i="1"/>
  <c r="P330" i="1"/>
  <c r="P331" i="1"/>
  <c r="P332" i="1"/>
  <c r="P334" i="1"/>
  <c r="P335" i="1"/>
  <c r="P336" i="1"/>
  <c r="P337" i="1"/>
  <c r="P338" i="1"/>
  <c r="I31" i="9" s="1" a="1"/>
  <c r="I31" i="9" s="1"/>
  <c r="P339" i="1"/>
  <c r="P340" i="1"/>
  <c r="P341" i="1"/>
  <c r="P342" i="1"/>
  <c r="P343" i="1"/>
  <c r="P344" i="1"/>
  <c r="P345" i="1"/>
  <c r="P346" i="1"/>
  <c r="P347" i="1"/>
  <c r="P348" i="1"/>
  <c r="P349" i="1"/>
  <c r="P350" i="1"/>
  <c r="P351" i="1"/>
  <c r="P352" i="1"/>
  <c r="P353" i="1"/>
  <c r="P354" i="1"/>
  <c r="P355" i="1"/>
  <c r="P356" i="1"/>
  <c r="P357" i="1"/>
  <c r="P358" i="1"/>
  <c r="P359" i="1"/>
  <c r="I29" i="9" s="1" a="1"/>
  <c r="I29" i="9" s="1"/>
  <c r="P360" i="1"/>
  <c r="P361" i="1"/>
  <c r="P362" i="1"/>
  <c r="P363" i="1"/>
  <c r="P364" i="1"/>
  <c r="P365" i="1"/>
  <c r="P366" i="1"/>
  <c r="P367" i="1"/>
  <c r="P368" i="1"/>
  <c r="P369" i="1"/>
  <c r="P370" i="1"/>
  <c r="P371" i="1"/>
  <c r="P372" i="1"/>
  <c r="P373" i="1"/>
  <c r="P374" i="1"/>
  <c r="P375" i="1"/>
  <c r="P376" i="1"/>
  <c r="P7" i="1"/>
  <c r="K24" i="9" a="1"/>
  <c r="K24" i="9" s="1"/>
  <c r="K25" i="9" a="1"/>
  <c r="K25" i="9" s="1"/>
  <c r="K26" i="9" a="1"/>
  <c r="K26" i="9" s="1"/>
  <c r="K27" i="9" a="1"/>
  <c r="K27" i="9" s="1"/>
  <c r="K28" i="9" a="1"/>
  <c r="K28" i="9" s="1"/>
  <c r="K29" i="9" a="1"/>
  <c r="K29" i="9" s="1"/>
  <c r="K30" i="9" a="1"/>
  <c r="K30" i="9" s="1"/>
  <c r="K31" i="9" a="1"/>
  <c r="K31" i="9" s="1"/>
  <c r="K32" i="9" a="1"/>
  <c r="K32" i="9" s="1"/>
  <c r="K23" i="9" a="1"/>
  <c r="K23" i="9" s="1"/>
  <c r="H24" i="9" a="1"/>
  <c r="H24" i="9" s="1"/>
  <c r="H25" i="9" a="1"/>
  <c r="H25" i="9" s="1"/>
  <c r="H26" i="9" a="1"/>
  <c r="H26" i="9" s="1"/>
  <c r="H27" i="9" a="1"/>
  <c r="H27" i="9" s="1"/>
  <c r="H28" i="9" a="1"/>
  <c r="H28" i="9" s="1"/>
  <c r="H29" i="9" a="1"/>
  <c r="H29" i="9" s="1"/>
  <c r="H30" i="9" a="1"/>
  <c r="H30" i="9" s="1"/>
  <c r="H31" i="9" a="1"/>
  <c r="H31" i="9" s="1"/>
  <c r="H32" i="9" a="1"/>
  <c r="H32" i="9" s="1"/>
  <c r="H23" i="9" a="1"/>
  <c r="H23" i="9" s="1"/>
  <c r="E24" i="9" a="1"/>
  <c r="E24" i="9" s="1"/>
  <c r="F24" i="9" a="1"/>
  <c r="F24" i="9" s="1"/>
  <c r="E25" i="9" a="1"/>
  <c r="E25" i="9" s="1"/>
  <c r="F25" i="9" a="1"/>
  <c r="F25" i="9" s="1"/>
  <c r="E26" i="9" a="1"/>
  <c r="E26" i="9" s="1"/>
  <c r="F26" i="9" a="1"/>
  <c r="F26" i="9" s="1"/>
  <c r="E27" i="9" a="1"/>
  <c r="E27" i="9" s="1"/>
  <c r="F27" i="9" a="1"/>
  <c r="F27" i="9" s="1"/>
  <c r="E28" i="9" a="1"/>
  <c r="E28" i="9" s="1"/>
  <c r="F28" i="9" a="1"/>
  <c r="F28" i="9" s="1"/>
  <c r="E29" i="9" a="1"/>
  <c r="E29" i="9" s="1"/>
  <c r="F29" i="9" a="1"/>
  <c r="F29" i="9" s="1"/>
  <c r="E30" i="9" a="1"/>
  <c r="E30" i="9" s="1"/>
  <c r="F30" i="9" a="1"/>
  <c r="F30" i="9" s="1"/>
  <c r="E31" i="9" a="1"/>
  <c r="E31" i="9" s="1"/>
  <c r="F31" i="9" a="1"/>
  <c r="F31" i="9" s="1"/>
  <c r="E32" i="9" a="1"/>
  <c r="E32" i="9" s="1"/>
  <c r="F32" i="9" a="1"/>
  <c r="F32" i="9" s="1"/>
  <c r="E23" i="9" a="1"/>
  <c r="E23" i="9" s="1"/>
  <c r="F23" i="9" a="1"/>
  <c r="F23" i="9" s="1"/>
  <c r="D23" i="9" l="1"/>
  <c r="D29" i="9"/>
  <c r="D30" i="10"/>
  <c r="G22" i="10"/>
  <c r="G31" i="10"/>
  <c r="D31" i="10"/>
  <c r="D23" i="10"/>
  <c r="D28" i="10"/>
  <c r="J27" i="9"/>
  <c r="J26" i="9"/>
  <c r="J25" i="9"/>
  <c r="J30" i="9"/>
  <c r="J29" i="9"/>
  <c r="J28" i="9"/>
  <c r="J32" i="9"/>
  <c r="J24" i="9"/>
  <c r="J31" i="9"/>
  <c r="J23" i="9"/>
  <c r="G30" i="9"/>
  <c r="G31" i="9"/>
  <c r="G29" i="9"/>
  <c r="G28" i="9"/>
  <c r="G32" i="9"/>
  <c r="G27" i="9"/>
  <c r="G25" i="9"/>
  <c r="G24" i="9"/>
  <c r="G26" i="9"/>
  <c r="G23" i="9"/>
  <c r="D24" i="9"/>
  <c r="D27" i="9"/>
  <c r="D30" i="9"/>
  <c r="D26" i="9"/>
  <c r="D32" i="9"/>
  <c r="D31" i="9"/>
  <c r="D25" i="9"/>
  <c r="D28" i="9"/>
  <c r="N18" i="8" l="1"/>
  <c r="Q23" i="10" l="1"/>
  <c r="Q24" i="10"/>
  <c r="R25" i="10"/>
  <c r="R26" i="10"/>
  <c r="Q27" i="10"/>
  <c r="Q28" i="10"/>
  <c r="R29" i="10"/>
  <c r="R30" i="10"/>
  <c r="Q31" i="10"/>
  <c r="Q22" i="10"/>
  <c r="T24" i="9"/>
  <c r="T25" i="9"/>
  <c r="S26" i="9"/>
  <c r="S27" i="9"/>
  <c r="T28" i="9"/>
  <c r="T29" i="9"/>
  <c r="S30" i="9"/>
  <c r="S31" i="9"/>
  <c r="T32" i="9"/>
  <c r="T23" i="9"/>
  <c r="B8" i="7"/>
  <c r="B9" i="7"/>
  <c r="B10" i="7"/>
  <c r="B11" i="7"/>
  <c r="B12" i="7"/>
  <c r="B13" i="7"/>
  <c r="B14" i="7"/>
  <c r="B15" i="7"/>
  <c r="B16" i="7"/>
  <c r="B17" i="7"/>
  <c r="B18" i="7"/>
  <c r="B19" i="7"/>
  <c r="B20" i="7"/>
  <c r="B21" i="7"/>
  <c r="B22" i="7"/>
  <c r="B23" i="7"/>
  <c r="R31" i="9" l="1"/>
  <c r="R27" i="9"/>
  <c r="T31" i="9"/>
  <c r="T27" i="9"/>
  <c r="S23" i="9"/>
  <c r="S29" i="9"/>
  <c r="S25" i="9"/>
  <c r="R30" i="9"/>
  <c r="R26" i="9"/>
  <c r="S32" i="9"/>
  <c r="S28" i="9"/>
  <c r="S24" i="9"/>
  <c r="T30" i="9"/>
  <c r="T26" i="9"/>
  <c r="R23" i="9"/>
  <c r="R29" i="9"/>
  <c r="R25" i="9"/>
  <c r="R32" i="9"/>
  <c r="R28" i="9"/>
  <c r="R24" i="9"/>
  <c r="R27" i="10"/>
  <c r="P27" i="10"/>
  <c r="R23" i="10"/>
  <c r="P31" i="10"/>
  <c r="R31" i="10"/>
  <c r="P23" i="10"/>
  <c r="P22" i="10"/>
  <c r="P28" i="10"/>
  <c r="P24" i="10"/>
  <c r="Q30" i="10"/>
  <c r="Q26" i="10"/>
  <c r="R22" i="10"/>
  <c r="R28" i="10"/>
  <c r="R24" i="10"/>
  <c r="Q29" i="10"/>
  <c r="Q25" i="10"/>
  <c r="P29" i="10"/>
  <c r="P25" i="10"/>
  <c r="P30" i="10"/>
  <c r="P26" i="10"/>
  <c r="L22" i="10" a="1"/>
  <c r="L22" i="10" s="1"/>
  <c r="L23" i="10" a="1"/>
  <c r="L23" i="10" s="1"/>
  <c r="C24" i="9" l="1" a="1"/>
  <c r="C24" i="9" s="1"/>
  <c r="C25" i="9" a="1"/>
  <c r="C25" i="9" s="1"/>
  <c r="C26" i="9" a="1"/>
  <c r="C26" i="9" s="1"/>
  <c r="C27" i="9" a="1"/>
  <c r="C27" i="9" s="1"/>
  <c r="C28" i="9" a="1"/>
  <c r="C28" i="9" s="1"/>
  <c r="C29" i="9" a="1"/>
  <c r="C29" i="9" s="1"/>
  <c r="C30" i="9" a="1"/>
  <c r="C30" i="9" s="1"/>
  <c r="C31" i="9" a="1"/>
  <c r="C31" i="9" s="1"/>
  <c r="C32" i="9" a="1"/>
  <c r="C32" i="9" s="1"/>
  <c r="C23" i="9" a="1"/>
  <c r="C23" i="9" s="1"/>
  <c r="M23" i="10"/>
  <c r="L24" i="10" a="1"/>
  <c r="L24" i="10" s="1"/>
  <c r="M24" i="10" s="1"/>
  <c r="L25" i="10" a="1"/>
  <c r="L25" i="10" s="1"/>
  <c r="M25" i="10" s="1"/>
  <c r="L26" i="10" a="1"/>
  <c r="L26" i="10" s="1"/>
  <c r="M26" i="10" s="1"/>
  <c r="L27" i="10" a="1"/>
  <c r="L27" i="10" s="1"/>
  <c r="M27" i="10" s="1"/>
  <c r="L28" i="10" a="1"/>
  <c r="L28" i="10" s="1"/>
  <c r="M28" i="10" s="1"/>
  <c r="L29" i="10" a="1"/>
  <c r="L29" i="10" s="1"/>
  <c r="M29" i="10" s="1"/>
  <c r="L30" i="10" a="1"/>
  <c r="L30" i="10" s="1"/>
  <c r="M30" i="10" s="1"/>
  <c r="L31" i="10" a="1"/>
  <c r="L31" i="10" s="1"/>
  <c r="M31" i="10" s="1"/>
  <c r="M22" i="10"/>
  <c r="K23" i="10" a="1"/>
  <c r="K23" i="10" s="1"/>
  <c r="K24" i="10" a="1"/>
  <c r="K24" i="10" s="1"/>
  <c r="K25" i="10" a="1"/>
  <c r="K25" i="10" s="1"/>
  <c r="K26" i="10" a="1"/>
  <c r="K26" i="10" s="1"/>
  <c r="K27" i="10" a="1"/>
  <c r="K27" i="10" s="1"/>
  <c r="K28" i="10" a="1"/>
  <c r="K28" i="10" s="1"/>
  <c r="K29" i="10" a="1"/>
  <c r="K29" i="10" s="1"/>
  <c r="K30" i="10" a="1"/>
  <c r="K30" i="10" s="1"/>
  <c r="K31" i="10" a="1"/>
  <c r="K31" i="10" s="1"/>
  <c r="K22" i="10" a="1"/>
  <c r="K22" i="10" s="1"/>
  <c r="J23" i="10" a="1"/>
  <c r="J23" i="10" s="1"/>
  <c r="J24" i="10" a="1"/>
  <c r="J24" i="10" s="1"/>
  <c r="J25" i="10" a="1"/>
  <c r="J25" i="10" s="1"/>
  <c r="J26" i="10" a="1"/>
  <c r="J26" i="10" s="1"/>
  <c r="J27" i="10" a="1"/>
  <c r="J27" i="10" s="1"/>
  <c r="J28" i="10" a="1"/>
  <c r="J28" i="10" s="1"/>
  <c r="J29" i="10" a="1"/>
  <c r="J29" i="10" s="1"/>
  <c r="J30" i="10" a="1"/>
  <c r="J30" i="10" s="1"/>
  <c r="J31" i="10" a="1"/>
  <c r="J31" i="10" s="1"/>
  <c r="J22" i="10" a="1"/>
  <c r="J22" i="10" s="1"/>
  <c r="C23" i="10" a="1"/>
  <c r="C23" i="10" s="1"/>
  <c r="C24" i="10" a="1"/>
  <c r="C24" i="10" s="1"/>
  <c r="C25" i="10" a="1"/>
  <c r="C25" i="10" s="1"/>
  <c r="C26" i="10" a="1"/>
  <c r="C26" i="10" s="1"/>
  <c r="C27" i="10" a="1"/>
  <c r="C27" i="10" s="1"/>
  <c r="C28" i="10" a="1"/>
  <c r="C28" i="10" s="1"/>
  <c r="C29" i="10" a="1"/>
  <c r="C29" i="10" s="1"/>
  <c r="C30" i="10" a="1"/>
  <c r="C30" i="10" s="1"/>
  <c r="C31" i="10" a="1"/>
  <c r="C31" i="10" s="1"/>
  <c r="C22" i="10" a="1"/>
  <c r="C22" i="10" s="1"/>
  <c r="O24" i="9" a="1"/>
  <c r="O24" i="9" s="1"/>
  <c r="O25" i="9" a="1"/>
  <c r="O25" i="9" s="1"/>
  <c r="O26" i="9" a="1"/>
  <c r="O26" i="9" s="1"/>
  <c r="O27" i="9" a="1"/>
  <c r="O27" i="9" s="1"/>
  <c r="O28" i="9" a="1"/>
  <c r="O28" i="9" s="1"/>
  <c r="O29" i="9" a="1"/>
  <c r="O29" i="9" s="1"/>
  <c r="O30" i="9" a="1"/>
  <c r="O30" i="9" s="1"/>
  <c r="O31" i="9" a="1"/>
  <c r="O31" i="9" s="1"/>
  <c r="O32" i="9" a="1"/>
  <c r="O32" i="9" s="1"/>
  <c r="O23" i="9" a="1"/>
  <c r="O23" i="9" s="1"/>
  <c r="N24" i="9" a="1"/>
  <c r="N24" i="9" s="1"/>
  <c r="N25" i="9" a="1"/>
  <c r="N25" i="9" s="1"/>
  <c r="N26" i="9" a="1"/>
  <c r="N26" i="9" s="1"/>
  <c r="N27" i="9" a="1"/>
  <c r="N27" i="9" s="1"/>
  <c r="N28" i="9" a="1"/>
  <c r="N28" i="9" s="1"/>
  <c r="N29" i="9" a="1"/>
  <c r="N29" i="9" s="1"/>
  <c r="N30" i="9" a="1"/>
  <c r="N30" i="9" s="1"/>
  <c r="N31" i="9" a="1"/>
  <c r="N31" i="9" s="1"/>
  <c r="N32" i="9" a="1"/>
  <c r="N32" i="9" s="1"/>
  <c r="N23" i="9" a="1"/>
  <c r="N23" i="9" s="1"/>
  <c r="M24" i="9" a="1"/>
  <c r="M24" i="9" s="1"/>
  <c r="M25" i="9" a="1"/>
  <c r="M25" i="9" s="1"/>
  <c r="M26" i="9" a="1"/>
  <c r="M26" i="9" s="1"/>
  <c r="M27" i="9" a="1"/>
  <c r="M27" i="9" s="1"/>
  <c r="M28" i="9" a="1"/>
  <c r="M28" i="9" s="1"/>
  <c r="M29" i="9" a="1"/>
  <c r="M29" i="9" s="1"/>
  <c r="M30" i="9" a="1"/>
  <c r="M30" i="9" s="1"/>
  <c r="M31" i="9" a="1"/>
  <c r="M31" i="9" s="1"/>
  <c r="M32" i="9" a="1"/>
  <c r="M32" i="9" s="1"/>
  <c r="M23" i="9" a="1"/>
  <c r="M23" i="9" s="1"/>
  <c r="P31" i="9" l="1"/>
  <c r="P30" i="9"/>
  <c r="P32" i="9"/>
  <c r="P24" i="9"/>
  <c r="P26" i="9"/>
  <c r="P28" i="9"/>
  <c r="P23" i="9"/>
  <c r="P29" i="9"/>
  <c r="P25" i="9"/>
  <c r="P27" i="9"/>
</calcChain>
</file>

<file path=xl/sharedStrings.xml><?xml version="1.0" encoding="utf-8"?>
<sst xmlns="http://schemas.openxmlformats.org/spreadsheetml/2006/main" count="2614" uniqueCount="926">
  <si>
    <t>Primary Substation Headroom</t>
  </si>
  <si>
    <t>Primary Substation</t>
  </si>
  <si>
    <t>Voltage (kV)</t>
  </si>
  <si>
    <t>BSP Group</t>
  </si>
  <si>
    <t>Primary Substation Location</t>
  </si>
  <si>
    <t>Demand Headroom (MW)</t>
  </si>
  <si>
    <t xml:space="preserve"> Generation Headroom - N-0 -(MW)</t>
  </si>
  <si>
    <t>Easting</t>
  </si>
  <si>
    <t>Northing</t>
  </si>
  <si>
    <t>Firm</t>
  </si>
  <si>
    <t>N-0</t>
  </si>
  <si>
    <t>Inverter Based</t>
  </si>
  <si>
    <t>ALBION ST</t>
  </si>
  <si>
    <t>ALDERLEY</t>
  </si>
  <si>
    <t>ALSTON</t>
  </si>
  <si>
    <t>AMBLESIDE</t>
  </si>
  <si>
    <t>ANCOATS NORTH T11 &amp; T12</t>
  </si>
  <si>
    <t>ANCOATS NORTH T14</t>
  </si>
  <si>
    <t>ANNIE PIT</t>
  </si>
  <si>
    <t>ANSDELL</t>
  </si>
  <si>
    <t>ARDWICK</t>
  </si>
  <si>
    <t>ARNSIDE</t>
  </si>
  <si>
    <t>ASHTON (GOLBORNE)</t>
  </si>
  <si>
    <t>ASHTON (RIBBLE)</t>
  </si>
  <si>
    <t>ASHTON ON MERSEY</t>
  </si>
  <si>
    <t>ASHTON UNDER LYNE T11 &amp; T12</t>
  </si>
  <si>
    <t>ASHTON UNDER LYNE T13</t>
  </si>
  <si>
    <t>ASHWOOD DALE</t>
  </si>
  <si>
    <t>ASKAM</t>
  </si>
  <si>
    <t>ASKERTON CASTLE</t>
  </si>
  <si>
    <t>ASPATRIA</t>
  </si>
  <si>
    <t>ATHERTON TOWN CENTRE</t>
  </si>
  <si>
    <t>ATHLETIC ST</t>
  </si>
  <si>
    <t>AVENHAM</t>
  </si>
  <si>
    <t>BAGULEY</t>
  </si>
  <si>
    <t>BAMBER BRIDGE</t>
  </si>
  <si>
    <t>BARBARA ST</t>
  </si>
  <si>
    <t>BARROW</t>
  </si>
  <si>
    <t>BARTON DOCK RD</t>
  </si>
  <si>
    <t>BEDFORD</t>
  </si>
  <si>
    <t>BELGRAVE</t>
  </si>
  <si>
    <t>BENCHILL</t>
  </si>
  <si>
    <t>BENTHAM</t>
  </si>
  <si>
    <t>BISPHAM</t>
  </si>
  <si>
    <t>BLACKBULL</t>
  </si>
  <si>
    <t>BLACKBURN</t>
  </si>
  <si>
    <t>BLACKFRIARS</t>
  </si>
  <si>
    <t>BLACKLEY</t>
  </si>
  <si>
    <t>BLACKPOOL</t>
  </si>
  <si>
    <t>BOLLINGTON</t>
  </si>
  <si>
    <t>BOLTON BY BOWLAND</t>
  </si>
  <si>
    <t>BOLTON LE SANDS</t>
  </si>
  <si>
    <t>BOTANY BAY</t>
  </si>
  <si>
    <t>BOW LANE</t>
  </si>
  <si>
    <t>BOWATERS</t>
  </si>
  <si>
    <t>BOWDON</t>
  </si>
  <si>
    <t>BRADFORD</t>
  </si>
  <si>
    <t>BRADSHAWGATE</t>
  </si>
  <si>
    <t>BRAMHALL</t>
  </si>
  <si>
    <t>BRIDGEWATER</t>
  </si>
  <si>
    <t>BRINKSWAY</t>
  </si>
  <si>
    <t>BROADHEATH</t>
  </si>
  <si>
    <t>BROADWAY</t>
  </si>
  <si>
    <t>BUCKSHAW</t>
  </si>
  <si>
    <t>BURNLEY</t>
  </si>
  <si>
    <t>BURNLEY CENTRE</t>
  </si>
  <si>
    <t>BURNLEY NORTH</t>
  </si>
  <si>
    <t>BURROW BECK</t>
  </si>
  <si>
    <t>BURSCOUGH BRIDGE</t>
  </si>
  <si>
    <t>BURY TOWN CENTRE</t>
  </si>
  <si>
    <t>BUSHELL ST</t>
  </si>
  <si>
    <t>CAMPBELL ST</t>
  </si>
  <si>
    <t>CANNON ST</t>
  </si>
  <si>
    <t>CAPONTREE</t>
  </si>
  <si>
    <t>CARLETON</t>
  </si>
  <si>
    <t>CARLISLE NORTH</t>
  </si>
  <si>
    <t>CARR ST</t>
  </si>
  <si>
    <t>CASTLETON</t>
  </si>
  <si>
    <t>CATTERALL WATERWORKS</t>
  </si>
  <si>
    <t>CECIL ST</t>
  </si>
  <si>
    <t>CENTRAL MANCHESTER</t>
  </si>
  <si>
    <t>CHADDERTON</t>
  </si>
  <si>
    <t>CHAMBERHALL</t>
  </si>
  <si>
    <t>CHAPEL WHARF</t>
  </si>
  <si>
    <t>CHASSEN RD</t>
  </si>
  <si>
    <t>CHATSWORTH ST</t>
  </si>
  <si>
    <t>CHEADLE HEATH</t>
  </si>
  <si>
    <t>CHEADLE HULME</t>
  </si>
  <si>
    <t>CHEETHAM HILL</t>
  </si>
  <si>
    <t>CHELFORD</t>
  </si>
  <si>
    <t>CHESTER RD T11 &amp; T12</t>
  </si>
  <si>
    <t>CHESTER RD T13</t>
  </si>
  <si>
    <t>CHORLEY SOUTH</t>
  </si>
  <si>
    <t>CHORLTON</t>
  </si>
  <si>
    <t>CHURCH</t>
  </si>
  <si>
    <t>CLARENDON RD</t>
  </si>
  <si>
    <t>CLAUGHTON</t>
  </si>
  <si>
    <t>BLACKBURN RD CLAYTON</t>
  </si>
  <si>
    <t>CLEVELEYS</t>
  </si>
  <si>
    <t>CLIFTON JUNCTION</t>
  </si>
  <si>
    <t>CLOVER HILL</t>
  </si>
  <si>
    <t>COG LANE</t>
  </si>
  <si>
    <t>CONISTON</t>
  </si>
  <si>
    <t>COPSE RD</t>
  </si>
  <si>
    <t>COX GREEN</t>
  </si>
  <si>
    <t>CRAGGS ROW</t>
  </si>
  <si>
    <t>CROWN LANE</t>
  </si>
  <si>
    <t>CULCHETH</t>
  </si>
  <si>
    <t>CUTACRE</t>
  </si>
  <si>
    <t>DALTON</t>
  </si>
  <si>
    <t>DEANSGATE</t>
  </si>
  <si>
    <t>DENTON EAST</t>
  </si>
  <si>
    <t>DENTON WEST</t>
  </si>
  <si>
    <t>DICKINSON ST</t>
  </si>
  <si>
    <t>DIDSBURY</t>
  </si>
  <si>
    <t>DODGSON RD</t>
  </si>
  <si>
    <t>DOUGLAS ST</t>
  </si>
  <si>
    <t>DROYLSDEN EAST</t>
  </si>
  <si>
    <t>DUKINFIELD</t>
  </si>
  <si>
    <t>DUMERS LANE</t>
  </si>
  <si>
    <t>DUMPLINGTON</t>
  </si>
  <si>
    <t>EASTLANDS</t>
  </si>
  <si>
    <t>EASTON</t>
  </si>
  <si>
    <t>EGREMONT</t>
  </si>
  <si>
    <t>EMBLETON</t>
  </si>
  <si>
    <t>EXCHANGE ST</t>
  </si>
  <si>
    <t>FAILSWORTH</t>
  </si>
  <si>
    <t>FALLOWFIELD</t>
  </si>
  <si>
    <t>FARNWORTH</t>
  </si>
  <si>
    <t>FENISCOWLES</t>
  </si>
  <si>
    <t>FERODO</t>
  </si>
  <si>
    <t>FLAT LANE</t>
  </si>
  <si>
    <t>FREDERICK RD</t>
  </si>
  <si>
    <t>FUSEHILL</t>
  </si>
  <si>
    <t>GALE</t>
  </si>
  <si>
    <t>GARSTANG</t>
  </si>
  <si>
    <t>GATLEY</t>
  </si>
  <si>
    <t>GIDLOW</t>
  </si>
  <si>
    <t>GILLSROW</t>
  </si>
  <si>
    <t>GLAXO</t>
  </si>
  <si>
    <t>GLOSSOP</t>
  </si>
  <si>
    <t>GOLBORNE</t>
  </si>
  <si>
    <t>GOWHOLE</t>
  </si>
  <si>
    <t>GRANE RD</t>
  </si>
  <si>
    <t>GRANGE</t>
  </si>
  <si>
    <t>GREAT HARWOOD</t>
  </si>
  <si>
    <t>GREEN LANE (ALTRINCHAM)</t>
  </si>
  <si>
    <t>GREEN LANE (HAZEL GROVE)</t>
  </si>
  <si>
    <t>GREEN ST T11</t>
  </si>
  <si>
    <t>GREEN ST T12 &amp; T13</t>
  </si>
  <si>
    <t>GREENFIELD</t>
  </si>
  <si>
    <t>GREENHILL</t>
  </si>
  <si>
    <t>GRIFFIN</t>
  </si>
  <si>
    <t>HADFIELD</t>
  </si>
  <si>
    <t>HALL CROSS</t>
  </si>
  <si>
    <t>HANDFORTH</t>
  </si>
  <si>
    <t>HANGING BRIDGE</t>
  </si>
  <si>
    <t>HAREHOLME</t>
  </si>
  <si>
    <t>HARPURHEY</t>
  </si>
  <si>
    <t>HARWOOD</t>
  </si>
  <si>
    <t>HATTERSLEY</t>
  </si>
  <si>
    <t>HAVERTHWAITE</t>
  </si>
  <si>
    <t>HAWK GREEN</t>
  </si>
  <si>
    <t>HAYDOCK</t>
  </si>
  <si>
    <t>HDA NO1</t>
  </si>
  <si>
    <t>HDA NO2</t>
  </si>
  <si>
    <t>HEADY HILL</t>
  </si>
  <si>
    <t>HEAP BRIDGE</t>
  </si>
  <si>
    <t>HEASANDFORD</t>
  </si>
  <si>
    <t>HEATON MOOR</t>
  </si>
  <si>
    <t>HEATON NORRIS</t>
  </si>
  <si>
    <t>HELWITH BRIDGE</t>
  </si>
  <si>
    <t>HENSINGHAM</t>
  </si>
  <si>
    <t>HEYROD</t>
  </si>
  <si>
    <t>HEYSIDE</t>
  </si>
  <si>
    <t>HEYWOOD</t>
  </si>
  <si>
    <t>HIGHER MILL</t>
  </si>
  <si>
    <t>HIGHER WALTON</t>
  </si>
  <si>
    <t>HILL TOP T11 &amp; T12</t>
  </si>
  <si>
    <t>HILL TOP T13</t>
  </si>
  <si>
    <t>HINDLEY GREEN</t>
  </si>
  <si>
    <t>HOLLINWOOD</t>
  </si>
  <si>
    <t>HOLME RD</t>
  </si>
  <si>
    <t>HOLT ST</t>
  </si>
  <si>
    <t>HURST</t>
  </si>
  <si>
    <t>HUTTON END</t>
  </si>
  <si>
    <t>HYDE</t>
  </si>
  <si>
    <t>HYNDBURN RD</t>
  </si>
  <si>
    <t>INDIA ST</t>
  </si>
  <si>
    <t>INGLETON</t>
  </si>
  <si>
    <t>IRLAM</t>
  </si>
  <si>
    <t>JAMES ST</t>
  </si>
  <si>
    <t>KAY ST</t>
  </si>
  <si>
    <t>KENDAL</t>
  </si>
  <si>
    <t>KESWICK</t>
  </si>
  <si>
    <t>KINGSWAY</t>
  </si>
  <si>
    <t>KINKRY HILL</t>
  </si>
  <si>
    <t>KIRKBY LONSDALE</t>
  </si>
  <si>
    <t>KIRKBY MOOR</t>
  </si>
  <si>
    <t>KIRKBY STEPHEN</t>
  </si>
  <si>
    <t>KIRKBY THORE</t>
  </si>
  <si>
    <t>KIRKHALL LANE</t>
  </si>
  <si>
    <t>KITT GREEN</t>
  </si>
  <si>
    <t>KNOTT MILL</t>
  </si>
  <si>
    <t>LAMBERHEAD</t>
  </si>
  <si>
    <t>LANCASTER</t>
  </si>
  <si>
    <t>LANGLEY</t>
  </si>
  <si>
    <t>LANGROYD RD</t>
  </si>
  <si>
    <t>LEIGH</t>
  </si>
  <si>
    <t>LEVENSHULME</t>
  </si>
  <si>
    <t>LEYLAND NATIONAL</t>
  </si>
  <si>
    <t>LITTLE HULTON</t>
  </si>
  <si>
    <t>LITTLE SALKELD</t>
  </si>
  <si>
    <t>LITTLEBOROUGH</t>
  </si>
  <si>
    <t>LONGFORD BRIDGE</t>
  </si>
  <si>
    <t>LONGRIDGE</t>
  </si>
  <si>
    <t>LONGSIGHT</t>
  </si>
  <si>
    <t>LOSTOCK</t>
  </si>
  <si>
    <t>LOWER DARWEN</t>
  </si>
  <si>
    <t>LYONS RD</t>
  </si>
  <si>
    <t>MANCHESTER UNIVERSITY</t>
  </si>
  <si>
    <t>MARPLE</t>
  </si>
  <si>
    <t>MARTON</t>
  </si>
  <si>
    <t>MARYPORT</t>
  </si>
  <si>
    <t>MELLING</t>
  </si>
  <si>
    <t>MERESIDE</t>
  </si>
  <si>
    <t>MIDDLETON JUNCTION</t>
  </si>
  <si>
    <t>MIDWAY</t>
  </si>
  <si>
    <t>MILNROW</t>
  </si>
  <si>
    <t>MINTSFEET</t>
  </si>
  <si>
    <t>MONSALL</t>
  </si>
  <si>
    <t>MONTON</t>
  </si>
  <si>
    <t>MOORSIDE</t>
  </si>
  <si>
    <t>MORTON PARK</t>
  </si>
  <si>
    <t>MOSLEY RD</t>
  </si>
  <si>
    <t>MOSS LANE</t>
  </si>
  <si>
    <t>MOSS NOOK PRIMARY</t>
  </si>
  <si>
    <t>MOSS SIDE (Leyland)</t>
  </si>
  <si>
    <t>MOSS SIDE (Longsight)</t>
  </si>
  <si>
    <t>MOSSLEY</t>
  </si>
  <si>
    <t>MOUNT ST</t>
  </si>
  <si>
    <t>MUSGRAVE RD</t>
  </si>
  <si>
    <t>NELSON</t>
  </si>
  <si>
    <t>NEW MOSTON</t>
  </si>
  <si>
    <t>NEWBIGGIN ON LUNE</t>
  </si>
  <si>
    <t>NEWBY</t>
  </si>
  <si>
    <t>NEWTON</t>
  </si>
  <si>
    <t>NEWTON HEATH</t>
  </si>
  <si>
    <t>NEWTON LE WILLOWS</t>
  </si>
  <si>
    <t>NEWTONGATE T11 &amp; T12</t>
  </si>
  <si>
    <t>NEWTONGATE T13</t>
  </si>
  <si>
    <t>NORBRECK</t>
  </si>
  <si>
    <t>NORBURY</t>
  </si>
  <si>
    <t>NORTHENDEN</t>
  </si>
  <si>
    <t>NWGB PARTINGTON</t>
  </si>
  <si>
    <t>OFFERTON</t>
  </si>
  <si>
    <t>OPENSHAW</t>
  </si>
  <si>
    <t>ORMSKIRK</t>
  </si>
  <si>
    <t>PADIHAM</t>
  </si>
  <si>
    <t>PEEL ST &amp; RIBBLESDALE T13</t>
  </si>
  <si>
    <t>PENDLETON</t>
  </si>
  <si>
    <t>PETTERIL BANK</t>
  </si>
  <si>
    <t>PHILLIPS LANE</t>
  </si>
  <si>
    <t>PICCADILLY</t>
  </si>
  <si>
    <t>PIMBO</t>
  </si>
  <si>
    <t>PIRELLI</t>
  </si>
  <si>
    <t>PORTWOOD</t>
  </si>
  <si>
    <t>POULTON</t>
  </si>
  <si>
    <t>POYNTON</t>
  </si>
  <si>
    <t>PREESALL</t>
  </si>
  <si>
    <t>PRESTON EAST</t>
  </si>
  <si>
    <t>PRESTON OLD RD</t>
  </si>
  <si>
    <t>PRESTWICH</t>
  </si>
  <si>
    <t>PRINGLE ST</t>
  </si>
  <si>
    <t>PRINNY HILL</t>
  </si>
  <si>
    <t>QUEENS PARK</t>
  </si>
  <si>
    <t>RADCLIFFE</t>
  </si>
  <si>
    <t>RANDAL ST</t>
  </si>
  <si>
    <t>RAWTENSTALL RD</t>
  </si>
  <si>
    <t>REDDISH VALE</t>
  </si>
  <si>
    <t>RIBBLESDALE T14</t>
  </si>
  <si>
    <t>RIBBLETON</t>
  </si>
  <si>
    <t>RINGLEY</t>
  </si>
  <si>
    <t>RISLEY</t>
  </si>
  <si>
    <t>ROBERT HALL ST</t>
  </si>
  <si>
    <t>ROCHDALE CENTRAL</t>
  </si>
  <si>
    <t>ROMAN RD</t>
  </si>
  <si>
    <t>ROMILEY</t>
  </si>
  <si>
    <t>ROSSALL</t>
  </si>
  <si>
    <t>ROYTON</t>
  </si>
  <si>
    <t>SALE</t>
  </si>
  <si>
    <t>SALE MOOR</t>
  </si>
  <si>
    <t>SALFORD QUAYS</t>
  </si>
  <si>
    <t>SANDGATE</t>
  </si>
  <si>
    <t>SCARISBRICK</t>
  </si>
  <si>
    <t>SEBERGHAM</t>
  </si>
  <si>
    <t>SEDBERGH</t>
  </si>
  <si>
    <t>SELSMIRE</t>
  </si>
  <si>
    <t>SETTLE</t>
  </si>
  <si>
    <t>SEVEN STARS</t>
  </si>
  <si>
    <t>SHANNON ST SOUTH</t>
  </si>
  <si>
    <t>SHAP</t>
  </si>
  <si>
    <t>SHAW</t>
  </si>
  <si>
    <t>Siddick</t>
  </si>
  <si>
    <t>SILLOTH</t>
  </si>
  <si>
    <t>SKELMERSDALE</t>
  </si>
  <si>
    <t>SKELTON C</t>
  </si>
  <si>
    <t>SLIPWAY</t>
  </si>
  <si>
    <t>SNIPE</t>
  </si>
  <si>
    <t>S.E. MACCLESFIELD</t>
  </si>
  <si>
    <t>SOUTH PARK</t>
  </si>
  <si>
    <t>S.W. MACCLESFIELD</t>
  </si>
  <si>
    <t>SPA RD</t>
  </si>
  <si>
    <t>SPADEADAM 132/11KV</t>
  </si>
  <si>
    <t>SPOTLAND</t>
  </si>
  <si>
    <t>SPRING COTTAGE</t>
  </si>
  <si>
    <t>SPRING GARDEN ST 11kV</t>
  </si>
  <si>
    <t>SPRING GARDEN ST 6.6KV</t>
  </si>
  <si>
    <t>SQUIRES GATE</t>
  </si>
  <si>
    <t>ST ANNES</t>
  </si>
  <si>
    <t>ST MARYS</t>
  </si>
  <si>
    <t>ST MARYS ST</t>
  </si>
  <si>
    <t>ST THOMAS RD</t>
  </si>
  <si>
    <t>STAINBURN</t>
  </si>
  <si>
    <t>STANDISH</t>
  </si>
  <si>
    <t>STRANGEWAYS</t>
  </si>
  <si>
    <t>STRAWBERRY BANK</t>
  </si>
  <si>
    <t>STUART ST</t>
  </si>
  <si>
    <t>STUBBINS</t>
  </si>
  <si>
    <t>SWINTON</t>
  </si>
  <si>
    <t>TAME VALLEY</t>
  </si>
  <si>
    <t>TARDY GATE</t>
  </si>
  <si>
    <t>TARLETON</t>
  </si>
  <si>
    <t>THE HEIGHT</t>
  </si>
  <si>
    <t>THORNTON</t>
  </si>
  <si>
    <t>TOWNLEY ST</t>
  </si>
  <si>
    <t>TRAFFORD</t>
  </si>
  <si>
    <t>TRAFFORD PARK NORTH</t>
  </si>
  <si>
    <t>TRIMPELL</t>
  </si>
  <si>
    <t>TRINITY</t>
  </si>
  <si>
    <t>TULKETH</t>
  </si>
  <si>
    <t>ULVERSTON</t>
  </si>
  <si>
    <t>UNION RD</t>
  </si>
  <si>
    <t>UPHOLLAND</t>
  </si>
  <si>
    <t>URMSTON</t>
  </si>
  <si>
    <t>VICTORIA PARK</t>
  </si>
  <si>
    <t>WARBRECK</t>
  </si>
  <si>
    <t>WARDLEWORTH</t>
  </si>
  <si>
    <t>WARTON</t>
  </si>
  <si>
    <t>WATERHEAD</t>
  </si>
  <si>
    <t>WATERSWALLOWS</t>
  </si>
  <si>
    <t>WEASTE</t>
  </si>
  <si>
    <t>WERNETH</t>
  </si>
  <si>
    <t>WESLEY PLACE BACUP</t>
  </si>
  <si>
    <t>WEST DIDSBURY</t>
  </si>
  <si>
    <t>WESTGATE</t>
  </si>
  <si>
    <t>WESTHOUGHTON</t>
  </si>
  <si>
    <t>WESTLINTON</t>
  </si>
  <si>
    <t>WHALLEY</t>
  </si>
  <si>
    <t>WHALLEY RANGE</t>
  </si>
  <si>
    <t>WHASSET</t>
  </si>
  <si>
    <t>WHITTLE LE WOODS</t>
  </si>
  <si>
    <t>WHITWORTH</t>
  </si>
  <si>
    <t>WIGTON</t>
  </si>
  <si>
    <t>WILLOW HEY</t>
  </si>
  <si>
    <t>WILLOWBANK</t>
  </si>
  <si>
    <t>WILLOWHOLME</t>
  </si>
  <si>
    <t>WILMSLOW</t>
  </si>
  <si>
    <t>WINDERMERE</t>
  </si>
  <si>
    <t>WINIFRED RD</t>
  </si>
  <si>
    <t>WITHINGTON</t>
  </si>
  <si>
    <t>WITHYFOLD DRIVE</t>
  </si>
  <si>
    <t>WOODBINE ST</t>
  </si>
  <si>
    <t>WOODFIELD RD</t>
  </si>
  <si>
    <t>WOODHILL LANE</t>
  </si>
  <si>
    <t>WOODHOUSE PARK</t>
  </si>
  <si>
    <t>WOODLEY</t>
  </si>
  <si>
    <t>WOOLFOLD</t>
  </si>
  <si>
    <t>WORDSWORTH ST</t>
  </si>
  <si>
    <t>WORSLEY MESNES</t>
  </si>
  <si>
    <t>WRIGHTINGTON</t>
  </si>
  <si>
    <t>YEALAND</t>
  </si>
  <si>
    <t>MOSS NOOK</t>
  </si>
  <si>
    <t>PENRITH &amp; SHAP</t>
  </si>
  <si>
    <t>KENDAL (PARKSIDE RD)</t>
  </si>
  <si>
    <t>RED BANK</t>
  </si>
  <si>
    <t>STAINBURN &amp; SIDDICK</t>
  </si>
  <si>
    <t>LYTHAM</t>
  </si>
  <si>
    <t>RIBBLE</t>
  </si>
  <si>
    <t>HARTSHEAD-HEYROD</t>
  </si>
  <si>
    <t>BUXTON</t>
  </si>
  <si>
    <t>-</t>
  </si>
  <si>
    <t>ATHERTON</t>
  </si>
  <si>
    <t>BOLTON</t>
  </si>
  <si>
    <t>BARROW &amp; SANDGATE</t>
  </si>
  <si>
    <t>BARTON</t>
  </si>
  <si>
    <t>MACCLESFIELD</t>
  </si>
  <si>
    <t>LEYLAND</t>
  </si>
  <si>
    <t>ALTRINCHAM</t>
  </si>
  <si>
    <t>HAZEL GROVE</t>
  </si>
  <si>
    <t>BLOOM ST</t>
  </si>
  <si>
    <t>ADSWOOD</t>
  </si>
  <si>
    <t>BURY</t>
  </si>
  <si>
    <t>KEARSLEY LOCAL</t>
  </si>
  <si>
    <t>CARLISLE</t>
  </si>
  <si>
    <t>AGECROFT</t>
  </si>
  <si>
    <t>STRETFORD</t>
  </si>
  <si>
    <t>HUNCOAT</t>
  </si>
  <si>
    <t>DROYLSDEN</t>
  </si>
  <si>
    <t>NEW MILLS</t>
  </si>
  <si>
    <t>BELFIELD</t>
  </si>
  <si>
    <t>WIGAN</t>
  </si>
  <si>
    <t>ROSSENDALE</t>
  </si>
  <si>
    <t>PEEL</t>
  </si>
  <si>
    <t>VERNON PARK</t>
  </si>
  <si>
    <t>CARRINGTON BSP</t>
  </si>
  <si>
    <t>ORRELL</t>
  </si>
  <si>
    <t>ROCHDALE</t>
  </si>
  <si>
    <t>SOUTH MANCHESTER</t>
  </si>
  <si>
    <t>WHITEGATE</t>
  </si>
  <si>
    <t>STALYBRIDGE</t>
  </si>
  <si>
    <t>BOLD</t>
  </si>
  <si>
    <t>CARRINGTON</t>
  </si>
  <si>
    <t>KEARSLEY</t>
  </si>
  <si>
    <t>HEYSHAM</t>
  </si>
  <si>
    <t>BREDBURY</t>
  </si>
  <si>
    <t>BSP Headroom</t>
  </si>
  <si>
    <t>BSP</t>
  </si>
  <si>
    <t>BSP Coordinates</t>
  </si>
  <si>
    <t>Non Firm</t>
  </si>
  <si>
    <t>Connection Type</t>
  </si>
  <si>
    <t>No</t>
  </si>
  <si>
    <t>Distance (km)</t>
  </si>
  <si>
    <t>GSP / Site</t>
  </si>
  <si>
    <t>Capacity of Connected &amp; Contracted Connections (MW)</t>
  </si>
  <si>
    <t>Materiality Headroom (Part 5) (MW)</t>
  </si>
  <si>
    <t xml:space="preserve">Materiality Status </t>
  </si>
  <si>
    <t xml:space="preserve">Capacity in Project Progression / Modification Application </t>
  </si>
  <si>
    <t>Transmission FL Headroom (kA)</t>
  </si>
  <si>
    <t xml:space="preserve">Part 1 </t>
  </si>
  <si>
    <t>Part 2</t>
  </si>
  <si>
    <t>Part 3</t>
  </si>
  <si>
    <t>Part 4</t>
  </si>
  <si>
    <t>N/A</t>
  </si>
  <si>
    <t>B</t>
  </si>
  <si>
    <t>C</t>
  </si>
  <si>
    <t>PENRITH</t>
  </si>
  <si>
    <t>SIDDICK</t>
  </si>
  <si>
    <t>Synchronous - LV</t>
  </si>
  <si>
    <t>Synchronous - HV</t>
  </si>
  <si>
    <t>Synchronous</t>
  </si>
  <si>
    <t xml:space="preserve">Demand N-0 </t>
  </si>
  <si>
    <t xml:space="preserve">Generation Synchronous (LV) </t>
  </si>
  <si>
    <t>Generation Synchronous (HV)</t>
  </si>
  <si>
    <t>Generation Inverter Based</t>
  </si>
  <si>
    <t>Battery Energy Storage</t>
  </si>
  <si>
    <t>Demand Firm</t>
  </si>
  <si>
    <t>The connection of load which is secure for a first circuit outage.</t>
  </si>
  <si>
    <t>Generation such as diesel or gas turbines connected to the HV network through step up transformers.</t>
  </si>
  <si>
    <t>Generation such as diesel or gas turbines connected to the HV network directly i.e. without step up transformers.</t>
  </si>
  <si>
    <t>Generation such as diesel or gas turbines connected to the EHV network through step up transformers.</t>
  </si>
  <si>
    <t>Materiality Status</t>
  </si>
  <si>
    <t>The results given by this tool are based on high level approximations only. It should also be noted that the network may have changed since the last time the data was updated. As such, the outcome of a formal application may differ from the results given by this tool. For further information on how to interpret the data contained within this workbook please refer to the user guide embedded within the first tab.</t>
  </si>
  <si>
    <t xml:space="preserve">The Appendix G process aims to improve on the Statement of Works process by reducing timescales and facilitating greater transparency to the customer. Seventeen of ENWLs twenty GSPs have already converted to the Appendix G process and work is in progress to convert the three remaining sites. The above table summarises the Appendix G results of the GSPs which have already been converted from the Statement of Works process. 
Sites marked with an asterisk (*) are connected to the transmission network through the distribution network operated by SP Energy Networks. Appendix G submissions for these sites are made by SP Energy Networks on behalf of Electricity North West.
For Further information on how to interpret the information presented in this table please refer to the user guide embedded within the first tab of this workbook.
</t>
  </si>
  <si>
    <t>A</t>
  </si>
  <si>
    <t>User Guide</t>
  </si>
  <si>
    <t xml:space="preserve">Map Data </t>
  </si>
  <si>
    <t>Inputs</t>
  </si>
  <si>
    <t>Connection Types</t>
  </si>
  <si>
    <t>With this tool we aim to provide our customers with information on where there is spare capacity for new developments to connect to our network without triggering reinforcement work. To aid our customers in interpreting the information contained within this tool we have produced a user guide which can be found below. Please note that the data presented in this tool is based on high level analysis and as such may differ from the results of a formal connection application. 
If your proposed development falls within an area with limited network capacity please contact us to discuss a possible solution. 
We will always to work with customers to overcome network constraints whether this is through traditional reinforcement or smart network solutions.</t>
  </si>
  <si>
    <t xml:space="preserve">Appendix G consists of 5 parts:
• Part 1 – Existing power stations already connected to our network.
• Part 2 – Power stations connected or contracted to connect to our network for which site specific requirements will apply e.g. power factor and controllability.
• Part 3 – Power stations connected or contracted to connect to our network for which interim restrictions on availability will apply. Site specific requirements e.g. power factor and controllability, will also apply. 
• Part 4 – Power stations contracted to connect to our network which are unable to connect until transmission works have been completed.
• Part 5 – Materiality headroom. This is a figure, determined by the transmission system operator, representing the available thermal capacity at the transmission system interface before a Modification Application is triggered. 
</t>
  </si>
  <si>
    <r>
      <t xml:space="preserve">To aid understanding we have given each GSP a materiality status. The three status are:
</t>
    </r>
    <r>
      <rPr>
        <b/>
        <sz val="11"/>
        <color theme="1"/>
        <rFont val="Calibri"/>
        <family val="2"/>
        <scheme val="minor"/>
      </rPr>
      <t xml:space="preserve">
A.</t>
    </r>
    <r>
      <rPr>
        <sz val="11"/>
        <color theme="1"/>
        <rFont val="Calibri"/>
        <family val="2"/>
        <scheme val="minor"/>
      </rPr>
      <t xml:space="preserve"> The latest Appendix G return indicates that there is spare transmission system capacity at this location. 
</t>
    </r>
    <r>
      <rPr>
        <b/>
        <sz val="11"/>
        <color theme="1"/>
        <rFont val="Calibri"/>
        <family val="2"/>
        <scheme val="minor"/>
      </rPr>
      <t>B.</t>
    </r>
    <r>
      <rPr>
        <sz val="11"/>
        <color theme="1"/>
        <rFont val="Calibri"/>
        <family val="2"/>
        <scheme val="minor"/>
      </rPr>
      <t xml:space="preserve"> There is insufficient capacity to accommodate any further sites without undertaking transmission system work. To identify the scope of these works a Modification Application will be required. 
</t>
    </r>
    <r>
      <rPr>
        <b/>
        <sz val="11"/>
        <color theme="1"/>
        <rFont val="Calibri"/>
        <family val="2"/>
        <scheme val="minor"/>
      </rPr>
      <t>C.</t>
    </r>
    <r>
      <rPr>
        <sz val="11"/>
        <color theme="1"/>
        <rFont val="Calibri"/>
        <family val="2"/>
        <scheme val="minor"/>
      </rPr>
      <t xml:space="preserve"> There is insufficient capacity to accommodate any further connections without undertaking work on the transmission system. These works have already been identified and there are sites in project progression. New sites may still require a new Modification Application.
</t>
    </r>
  </si>
  <si>
    <t>Process</t>
  </si>
  <si>
    <t>Parts 1 - 5</t>
  </si>
  <si>
    <t>Last Updated:</t>
  </si>
  <si>
    <t>11 kV &amp; 6.6 kV Connections</t>
  </si>
  <si>
    <t>33 kV Connections</t>
  </si>
  <si>
    <t xml:space="preserve">Use the controls to the left to find the nearest primary substations to your site. The results will be displayed in the table below. When the desired site capacity and connection type are entered an estimate of available headroom and connection feasibility will be displayed. The results are based on both local constraints and constraints at the associated BSP. </t>
  </si>
  <si>
    <t>Use the controls to the left to find the nearest BSP to your site. The results will be displayed in the table below. When the desired site capacity and connection type are entered an estimate of available headroom and connection feasibility will be displayed. It should be noted that the network assets surrounding your site may not be fed from the closest BSP.</t>
  </si>
  <si>
    <t>Appendix G Summary</t>
  </si>
  <si>
    <t>6.6</t>
  </si>
  <si>
    <t>11</t>
  </si>
  <si>
    <t xml:space="preserve"> Battery Storage Headroom N-0 -(MW)</t>
  </si>
  <si>
    <t xml:space="preserve"> Generation Headroom N-0 -(MW)</t>
  </si>
  <si>
    <t>BSP Location</t>
  </si>
  <si>
    <t>Capacity &gt;100% of headroom</t>
  </si>
  <si>
    <t>Capacity &lt;90% of headroom</t>
  </si>
  <si>
    <t>Capacity &gt;90% &amp; &lt; 100% of headroom</t>
  </si>
  <si>
    <t>Can Connect? (RAG)</t>
  </si>
  <si>
    <t>Capacity (MW)</t>
  </si>
  <si>
    <t>The connection of load which can be actively constrained off under outage conditions.</t>
  </si>
  <si>
    <t>Generation technologies connected by inverters this typically includes solar and wind generators .</t>
  </si>
  <si>
    <t>Inverter connected battery energy storage schemes.</t>
  </si>
  <si>
    <t>BCA Group (GSP)</t>
  </si>
  <si>
    <t>Transmission System Comment            (see tab 6 for more details)</t>
  </si>
  <si>
    <t>HARKER</t>
  </si>
  <si>
    <t xml:space="preserve">PENWORTHAM </t>
  </si>
  <si>
    <t>HUTTON</t>
  </si>
  <si>
    <t>KIRKBY</t>
  </si>
  <si>
    <t>WASHWAY FARM</t>
  </si>
  <si>
    <t>STANAH</t>
  </si>
  <si>
    <t>BOLD*</t>
  </si>
  <si>
    <t>Materiality Headroom (MW)</t>
  </si>
  <si>
    <t>Fault Level Headroom (kA)</t>
  </si>
  <si>
    <t>Transmission Constraints (App G)</t>
  </si>
  <si>
    <t>Distribution Network Capacity Capacity</t>
  </si>
  <si>
    <t>Enter Data</t>
  </si>
  <si>
    <t>Please note that the value of headroom quoted by this tool is based on total capacity available for new connections not the maximum size of a single connection which can be much lower. It is normally not possible to accommodate a single connection of more than 7 MW at 11 kV or 6.6 kV. This is based on the typical load rating of items of plant such as circuit breakers, current transformers and cable terminations.</t>
  </si>
  <si>
    <t>Please note that the value of headroom quoted by this tool is based on total capacity available for new connections not the maximum size of a single connection which can be much lower. It is normally not possible to accommodate a single connection of more than 40 MW at 33 kV. This is based on the typical load rating of items of plant such as circuit breakers, current transformers and cable terminations.</t>
  </si>
  <si>
    <t>Total Aggregated Developer Capacity Limit(MW)</t>
  </si>
  <si>
    <t>We now publish an interactive map on our website that contains the same information as contained within this tool.</t>
  </si>
  <si>
    <t>Click here to access the map.</t>
  </si>
  <si>
    <t>https://www.google.com/maps/d/viewer?mid=1wLVvNAtxF44PseqlxB-yZb4QiTLsY0T8&amp;ll=53.73007%2C-2.49506z=20?hl=en</t>
  </si>
  <si>
    <t>https://www.google.com/maps/d/viewer?mid=1wLVvNAtxF44PseqlxB-yZb4QiTLsY0T8&amp;ll=53.30813%2C-2.22593z=20?hl=en</t>
  </si>
  <si>
    <t>https://www.google.com/maps/d/viewer?mid=1wLVvNAtxF44PseqlxB-yZb4QiTLsY0T8&amp;ll=54.81253%2C-2.43515z=20?hl=en</t>
  </si>
  <si>
    <t>https://www.google.com/maps/d/viewer?mid=1wLVvNAtxF44PseqlxB-yZb4QiTLsY0T8&amp;ll=54.42302%2C-2.96291z=20?hl=en</t>
  </si>
  <si>
    <t>https://www.google.com/maps/d/viewer?mid=1wLVvNAtxF44PseqlxB-yZb4QiTLsY0T8&amp;ll=53.48608%2C-2.2274z=20?hl=en</t>
  </si>
  <si>
    <t>https://www.google.com/maps/d/viewer?mid=1wLVvNAtxF44PseqlxB-yZb4QiTLsY0T8&amp;ll=53.48606%2C-2.22733z=20?hl=en</t>
  </si>
  <si>
    <t>https://www.google.com/maps/d/viewer?mid=1wLVvNAtxF44PseqlxB-yZb4QiTLsY0T8&amp;ll=54.63551%2C-3.55085z=20?hl=en</t>
  </si>
  <si>
    <t>https://www.google.com/maps/d/viewer?mid=1wLVvNAtxF44PseqlxB-yZb4QiTLsY0T8&amp;ll=53.7465%2C-2.99588z=20?hl=en</t>
  </si>
  <si>
    <t>https://www.google.com/maps/d/viewer?mid=1wLVvNAtxF44PseqlxB-yZb4QiTLsY0T8&amp;ll=53.47324%2C-2.23127z=20?hl=en</t>
  </si>
  <si>
    <t>https://www.google.com/maps/d/viewer?mid=1wLVvNAtxF44PseqlxB-yZb4QiTLsY0T8&amp;ll=54.19635%2C-2.8212z=20?hl=en</t>
  </si>
  <si>
    <t>https://www.google.com/maps/d/viewer?mid=1wLVvNAtxF44PseqlxB-yZb4QiTLsY0T8&amp;ll=53.50091%2C-2.64924z=20?hl=en</t>
  </si>
  <si>
    <t>https://www.google.com/maps/d/viewer?mid=1wLVvNAtxF44PseqlxB-yZb4QiTLsY0T8&amp;ll=53.76859%2C-2.75587z=20?hl=en</t>
  </si>
  <si>
    <t>https://www.google.com/maps/d/viewer?mid=1wLVvNAtxF44PseqlxB-yZb4QiTLsY0T8&amp;ll=53.42681%2C-2.34492z=20?hl=en</t>
  </si>
  <si>
    <t>https://www.google.com/maps/d/viewer?mid=1wLVvNAtxF44PseqlxB-yZb4QiTLsY0T8&amp;ll=53.49047%2C-2.10269z=20?hl=en</t>
  </si>
  <si>
    <t>https://www.google.com/maps/d/viewer?mid=1wLVvNAtxF44PseqlxB-yZb4QiTLsY0T8&amp;ll=53.49046%2C-2.10284z=20?hl=en</t>
  </si>
  <si>
    <t>https://www.google.com/maps/d/viewer?mid=1wLVvNAtxF44PseqlxB-yZb4QiTLsY0T8&amp;ll=53.25445%2C-1.90388z=20?hl=en</t>
  </si>
  <si>
    <t>https://www.google.com/maps/d/viewer?mid=1wLVvNAtxF44PseqlxB-yZb4QiTLsY0T8&amp;ll=54.18998%2C-3.20391z=20?hl=en</t>
  </si>
  <si>
    <t>https://www.google.com/maps/d/viewer?mid=1wLVvNAtxF44PseqlxB-yZb4QiTLsY0T8&amp;ll=55.01287%2C-2.70834z=20?hl=en</t>
  </si>
  <si>
    <t>https://www.google.com/maps/d/viewer?mid=1wLVvNAtxF44PseqlxB-yZb4QiTLsY0T8&amp;ll=54.77351%2C-3.33215z=20?hl=en</t>
  </si>
  <si>
    <t>https://www.google.com/maps/d/viewer?mid=1wLVvNAtxF44PseqlxB-yZb4QiTLsY0T8&amp;ll=53.52553%2C-2.49166z=20?hl=en</t>
  </si>
  <si>
    <t>https://www.google.com/maps/d/viewer?mid=1wLVvNAtxF44PseqlxB-yZb4QiTLsY0T8&amp;ll=53.78608%2C-2.22368z=20?hl=en</t>
  </si>
  <si>
    <t>https://www.google.com/maps/d/viewer?mid=1wLVvNAtxF44PseqlxB-yZb4QiTLsY0T8&amp;ll=53.75695%2C-2.69892z=20?hl=en</t>
  </si>
  <si>
    <t>https://www.google.com/maps/d/viewer?mid=1wLVvNAtxF44PseqlxB-yZb4QiTLsY0T8&amp;ll=53.39757%2C-2.2937z=20?hl=en</t>
  </si>
  <si>
    <t>https://www.google.com/maps/d/viewer?mid=1wLVvNAtxF44PseqlxB-yZb4QiTLsY0T8&amp;ll=53.73471%2C-2.66173z=20?hl=en</t>
  </si>
  <si>
    <t>https://www.google.com/maps/d/viewer?mid=1wLVvNAtxF44PseqlxB-yZb4QiTLsY0T8&amp;ll=53.56417%2C-2.44396z=20?hl=en</t>
  </si>
  <si>
    <t>https://www.google.com/maps/d/viewer?mid=1wLVvNAtxF44PseqlxB-yZb4QiTLsY0T8&amp;ll=54.12391%2C-3.23018z=20?hl=en</t>
  </si>
  <si>
    <t>https://www.google.com/maps/d/viewer?mid=1wLVvNAtxF44PseqlxB-yZb4QiTLsY0T8&amp;ll=53.45625%2C-2.31953z=20?hl=en</t>
  </si>
  <si>
    <t>https://www.google.com/maps/d/viewer?mid=1wLVvNAtxF44PseqlxB-yZb4QiTLsY0T8&amp;ll=53.4946%2C-2.51025z=20?hl=en</t>
  </si>
  <si>
    <t>https://www.google.com/maps/d/viewer?mid=1wLVvNAtxF44PseqlxB-yZb4QiTLsY0T8&amp;ll=53.52691%2C-2.10682z=20?hl=en</t>
  </si>
  <si>
    <t>https://www.google.com/maps/d/viewer?mid=1wLVvNAtxF44PseqlxB-yZb4QiTLsY0T8&amp;ll=53.38859%2C-2.26507z=20?hl=en</t>
  </si>
  <si>
    <t>https://www.google.com/maps/d/viewer?mid=1wLVvNAtxF44PseqlxB-yZb4QiTLsY0T8&amp;ll=54.12591%2C-2.50852z=20?hl=en</t>
  </si>
  <si>
    <t>https://www.google.com/maps/d/viewer?mid=1wLVvNAtxF44PseqlxB-yZb4QiTLsY0T8&amp;ll=53.84897%2C-3.04054z=20?hl=en</t>
  </si>
  <si>
    <t>https://www.google.com/maps/d/viewer?mid=1wLVvNAtxF44PseqlxB-yZb4QiTLsY0T8&amp;ll=53.79123%2C-2.71458z=20?hl=en</t>
  </si>
  <si>
    <t>https://www.google.com/maps/d/viewer?mid=1wLVvNAtxF44PseqlxB-yZb4QiTLsY0T8&amp;ll=53.7592%2C-2.44764z=20?hl=en</t>
  </si>
  <si>
    <t>https://www.google.com/maps/d/viewer?mid=1wLVvNAtxF44PseqlxB-yZb4QiTLsY0T8&amp;ll=53.48826%2C-2.25719z=20?hl=en</t>
  </si>
  <si>
    <t>https://www.google.com/maps/d/viewer?mid=1wLVvNAtxF44PseqlxB-yZb4QiTLsY0T8&amp;ll=53.52561%2C-2.24495z=20?hl=en</t>
  </si>
  <si>
    <t>https://www.google.com/maps/d/viewer?mid=1wLVvNAtxF44PseqlxB-yZb4QiTLsY0T8&amp;ll=53.80944%2C-3.05179z=20?hl=en</t>
  </si>
  <si>
    <t>https://www.google.com/maps/d/viewer?mid=1wLVvNAtxF44PseqlxB-yZb4QiTLsY0T8&amp;ll=53.29769%2C-2.10626z=20?hl=en</t>
  </si>
  <si>
    <t>https://www.google.com/maps/d/viewer?mid=1wLVvNAtxF44PseqlxB-yZb4QiTLsY0T8&amp;ll=53.94166%2C-2.33149z=20?hl=en</t>
  </si>
  <si>
    <t>https://www.google.com/maps/d/viewer?mid=1wLVvNAtxF44PseqlxB-yZb4QiTLsY0T8&amp;ll=54.09822%2C-2.801z=20?hl=en</t>
  </si>
  <si>
    <t>https://www.google.com/maps/d/viewer?mid=1wLVvNAtxF44PseqlxB-yZb4QiTLsY0T8&amp;ll=53.66455%2C-2.61565z=20?hl=en</t>
  </si>
  <si>
    <t>https://www.google.com/maps/d/viewer?mid=1wLVvNAtxF44PseqlxB-yZb4QiTLsY0T8&amp;ll=53.69617%2C-2.68513z=20?hl=en</t>
  </si>
  <si>
    <t>https://www.google.com/maps/d/viewer?mid=1wLVvNAtxF44PseqlxB-yZb4QiTLsY0T8&amp;ll=54.14171%2C-3.23262z=20?hl=en</t>
  </si>
  <si>
    <t>https://www.google.com/maps/d/viewer?mid=1wLVvNAtxF44PseqlxB-yZb4QiTLsY0T8&amp;ll=53.37765%2C-2.35075z=20?hl=en</t>
  </si>
  <si>
    <t>https://www.google.com/maps/d/viewer?mid=1wLVvNAtxF44PseqlxB-yZb4QiTLsY0T8&amp;ll=53.47616%2C-2.18818z=20?hl=en</t>
  </si>
  <si>
    <t>https://www.google.com/maps/d/viewer?mid=1wLVvNAtxF44PseqlxB-yZb4QiTLsY0T8&amp;ll=53.57587%2C-2.42577z=20?hl=en</t>
  </si>
  <si>
    <t>https://www.google.com/maps/d/viewer?mid=1wLVvNAtxF44PseqlxB-yZb4QiTLsY0T8&amp;ll=53.37482%2C-2.1604z=20?hl=en</t>
  </si>
  <si>
    <t>https://www.google.com/maps/d/viewer?mid=1wLVvNAtxF44PseqlxB-yZb4QiTLsY0T8&amp;ll=53.4751%2C-2.24979z=20?hl=en</t>
  </si>
  <si>
    <t>https://www.google.com/maps/d/viewer?mid=1wLVvNAtxF44PseqlxB-yZb4QiTLsY0T8&amp;ll=53.40571%2C-2.17583z=20?hl=en</t>
  </si>
  <si>
    <t>https://www.google.com/maps/d/viewer?mid=1wLVvNAtxF44PseqlxB-yZb4QiTLsY0T8&amp;ll=53.39774%2C-2.3564z=20?hl=en</t>
  </si>
  <si>
    <t>https://www.google.com/maps/d/viewer?mid=1wLVvNAtxF44PseqlxB-yZb4QiTLsY0T8&amp;ll=54.07309%2C-2.84542z=20?hl=en</t>
  </si>
  <si>
    <t>https://www.google.com/maps/d/viewer?mid=1wLVvNAtxF44PseqlxB-yZb4QiTLsY0T8&amp;ll=53.6866%2C-2.65648z=20?hl=en</t>
  </si>
  <si>
    <t>https://www.google.com/maps/d/viewer?mid=1wLVvNAtxF44PseqlxB-yZb4QiTLsY0T8&amp;ll=53.80624%2C-2.22125z=20?hl=en</t>
  </si>
  <si>
    <t>https://www.google.com/maps/d/viewer?mid=1wLVvNAtxF44PseqlxB-yZb4QiTLsY0T8&amp;ll=53.78665%2C-2.24017z=20?hl=en</t>
  </si>
  <si>
    <t>https://www.google.com/maps/d/viewer?mid=1wLVvNAtxF44PseqlxB-yZb4QiTLsY0T8&amp;ll=53.80349%2C-2.23783z=20?hl=en</t>
  </si>
  <si>
    <t>https://www.google.com/maps/d/viewer?mid=1wLVvNAtxF44PseqlxB-yZb4QiTLsY0T8&amp;ll=54.0189%2C-2.79658z=20?hl=en</t>
  </si>
  <si>
    <t>https://www.google.com/maps/d/viewer?mid=1wLVvNAtxF44PseqlxB-yZb4QiTLsY0T8&amp;ll=53.60591%2C-2.83855z=20?hl=en</t>
  </si>
  <si>
    <t>https://www.google.com/maps/d/viewer?mid=1wLVvNAtxF44PseqlxB-yZb4QiTLsY0T8&amp;ll=53.59339%2C-2.29093z=20?hl=en</t>
  </si>
  <si>
    <t>https://www.google.com/maps/d/viewer?mid=1wLVvNAtxF44PseqlxB-yZb4QiTLsY0T8&amp;ll=53.76499%2C-2.70318z=20?hl=en</t>
  </si>
  <si>
    <t>https://www.google.com/maps/d/viewer?mid=1wLVvNAtxF44PseqlxB-yZb4QiTLsY0T8&amp;ll=53.55391%2C-2.40991z=20?hl=en</t>
  </si>
  <si>
    <t>https://www.google.com/maps/d/viewer?mid=1wLVvNAtxF44PseqlxB-yZb4QiTLsY0T8&amp;ll=53.48405%2C-2.24171z=20?hl=en</t>
  </si>
  <si>
    <t>https://www.google.com/maps/d/viewer?mid=1wLVvNAtxF44PseqlxB-yZb4QiTLsY0T8&amp;ll=54.92966%2C-2.73608z=20?hl=en</t>
  </si>
  <si>
    <t>https://www.google.com/maps/d/viewer?mid=1wLVvNAtxF44PseqlxB-yZb4QiTLsY0T8&amp;ll=54.37193%2C-3.40518z=20?hl=en</t>
  </si>
  <si>
    <t>https://www.google.com/maps/d/viewer?mid=1wLVvNAtxF44PseqlxB-yZb4QiTLsY0T8&amp;ll=54.93343%2C-2.96062z=20?hl=en</t>
  </si>
  <si>
    <t>https://www.google.com/maps/d/viewer?mid=1wLVvNAtxF44PseqlxB-yZb4QiTLsY0T8&amp;ll=53.50833%2C-2.34867z=20?hl=en</t>
  </si>
  <si>
    <t>https://www.google.com/maps/d/viewer?mid=1wLVvNAtxF44PseqlxB-yZb4QiTLsY0T8&amp;ll=53.59783%2C-2.17663z=20?hl=en</t>
  </si>
  <si>
    <t>https://www.google.com/maps/d/viewer?mid=1wLVvNAtxF44PseqlxB-yZb4QiTLsY0T8&amp;ll=53.87323%2C-2.77181z=20?hl=en</t>
  </si>
  <si>
    <t>https://www.google.com/maps/d/viewer?mid=1wLVvNAtxF44PseqlxB-yZb4QiTLsY0T8&amp;ll=53.82509%2C-3.04513z=20?hl=en</t>
  </si>
  <si>
    <t>https://www.google.com/maps/d/viewer?mid=1wLVvNAtxF44PseqlxB-yZb4QiTLsY0T8&amp;ll=53.47597%2C-2.22968z=20?hl=en</t>
  </si>
  <si>
    <t>https://www.google.com/maps/d/viewer?mid=1wLVvNAtxF44PseqlxB-yZb4QiTLsY0T8&amp;ll=53.53127%2C-2.16481z=20?hl=en</t>
  </si>
  <si>
    <t>https://www.google.com/maps/d/viewer?mid=1wLVvNAtxF44PseqlxB-yZb4QiTLsY0T8&amp;ll=53.59702%2C-2.29951z=20?hl=en</t>
  </si>
  <si>
    <t>https://www.google.com/maps/d/viewer?mid=1wLVvNAtxF44PseqlxB-yZb4QiTLsY0T8&amp;ll=53.48415%2C-2.25019z=20?hl=en</t>
  </si>
  <si>
    <t>https://www.google.com/maps/d/viewer?mid=1wLVvNAtxF44PseqlxB-yZb4QiTLsY0T8&amp;ll=53.44609%2C-2.3696z=20?hl=en</t>
  </si>
  <si>
    <t>https://www.google.com/maps/d/viewer?mid=1wLVvNAtxF44PseqlxB-yZb4QiTLsY0T8&amp;ll=54.11957%2C-3.23749z=20?hl=en</t>
  </si>
  <si>
    <t>https://www.google.com/maps/d/viewer?mid=1wLVvNAtxF44PseqlxB-yZb4QiTLsY0T8&amp;ll=53.398%2C-2.19577z=20?hl=en</t>
  </si>
  <si>
    <t>https://www.google.com/maps/d/viewer?mid=1wLVvNAtxF44PseqlxB-yZb4QiTLsY0T8&amp;ll=53.37358%2C-2.19086z=20?hl=en</t>
  </si>
  <si>
    <t>https://www.google.com/maps/d/viewer?mid=1wLVvNAtxF44PseqlxB-yZb4QiTLsY0T8&amp;ll=53.51629%2C-2.2488z=20?hl=en</t>
  </si>
  <si>
    <t>https://www.google.com/maps/d/viewer?mid=1wLVvNAtxF44PseqlxB-yZb4QiTLsY0T8&amp;ll=53.25813%2C-2.26873z=20?hl=en</t>
  </si>
  <si>
    <t>https://www.google.com/maps/d/viewer?mid=1wLVvNAtxF44PseqlxB-yZb4QiTLsY0T8&amp;ll=53.46212%2C-2.28681z=20?hl=en</t>
  </si>
  <si>
    <t>https://www.google.com/maps/d/viewer?mid=1wLVvNAtxF44PseqlxB-yZb4QiTLsY0T8&amp;ll=53.46207%2C-2.28677z=20?hl=en</t>
  </si>
  <si>
    <t>https://www.google.com/maps/d/viewer?mid=1wLVvNAtxF44PseqlxB-yZb4QiTLsY0T8&amp;ll=53.64813%2C-2.62649z=20?hl=en</t>
  </si>
  <si>
    <t>https://www.google.com/maps/d/viewer?mid=1wLVvNAtxF44PseqlxB-yZb4QiTLsY0T8&amp;ll=53.44011%2C-2.28138z=20?hl=en</t>
  </si>
  <si>
    <t>https://www.google.com/maps/d/viewer?mid=1wLVvNAtxF44PseqlxB-yZb4QiTLsY0T8&amp;ll=53.75597%2C-2.38579z=20?hl=en</t>
  </si>
  <si>
    <t>https://www.google.com/maps/d/viewer?mid=1wLVvNAtxF44PseqlxB-yZb4QiTLsY0T8&amp;ll=53.76422%2C-2.47072z=20?hl=en</t>
  </si>
  <si>
    <t>https://www.google.com/maps/d/viewer?mid=1wLVvNAtxF44PseqlxB-yZb4QiTLsY0T8&amp;ll=54.0906%2C-2.67616z=20?hl=en</t>
  </si>
  <si>
    <t>https://www.google.com/maps/d/viewer?mid=1wLVvNAtxF44PseqlxB-yZb4QiTLsY0T8&amp;ll=53.77027%2C-2.38631z=20?hl=en</t>
  </si>
  <si>
    <t>https://www.google.com/maps/d/viewer?mid=1wLVvNAtxF44PseqlxB-yZb4QiTLsY0T8&amp;ll=53.8798%2C-3.03191z=20?hl=en</t>
  </si>
  <si>
    <t>https://www.google.com/maps/d/viewer?mid=1wLVvNAtxF44PseqlxB-yZb4QiTLsY0T8&amp;ll=53.52369%2C-2.31408z=20?hl=en</t>
  </si>
  <si>
    <t>https://www.google.com/maps/d/viewer?mid=1wLVvNAtxF44PseqlxB-yZb4QiTLsY0T8&amp;ll=53.82994%2C-2.20469z=20?hl=en</t>
  </si>
  <si>
    <t>https://www.google.com/maps/d/viewer?mid=1wLVvNAtxF44PseqlxB-yZb4QiTLsY0T8&amp;ll=53.78605%2C-2.26741z=20?hl=en</t>
  </si>
  <si>
    <t>https://www.google.com/maps/d/viewer?mid=1wLVvNAtxF44PseqlxB-yZb4QiTLsY0T8&amp;ll=54.36932%2C-3.0809z=20?hl=en</t>
  </si>
  <si>
    <t>https://www.google.com/maps/d/viewer?mid=1wLVvNAtxF44PseqlxB-yZb4QiTLsY0T8&amp;ll=53.9143%2C-3.02099z=20?hl=en</t>
  </si>
  <si>
    <t>https://www.google.com/maps/d/viewer?mid=1wLVvNAtxF44PseqlxB-yZb4QiTLsY0T8&amp;ll=53.61872%2C-2.42635z=20?hl=en</t>
  </si>
  <si>
    <t>https://www.google.com/maps/d/viewer?mid=1wLVvNAtxF44PseqlxB-yZb4QiTLsY0T8&amp;ll=53.76514%2C-2.70226z=20?hl=en</t>
  </si>
  <si>
    <t>https://www.google.com/maps/d/viewer?mid=1wLVvNAtxF44PseqlxB-yZb4QiTLsY0T8&amp;ll=53.59305%2C-2.56524z=20?hl=en</t>
  </si>
  <si>
    <t>https://www.google.com/maps/d/viewer?mid=1wLVvNAtxF44PseqlxB-yZb4QiTLsY0T8&amp;ll=53.45408%2C-2.5221z=20?hl=en</t>
  </si>
  <si>
    <t>https://www.google.com/maps/d/viewer?mid=1wLVvNAtxF44PseqlxB-yZb4QiTLsY0T8&amp;ll=53.53642%2C-2.45635z=20?hl=en</t>
  </si>
  <si>
    <t>https://www.google.com/maps/d/viewer?mid=1wLVvNAtxF44PseqlxB-yZb4QiTLsY0T8&amp;ll=54.15835%2C-3.1722z=20?hl=en</t>
  </si>
  <si>
    <t>https://www.google.com/maps/d/viewer?mid=1wLVvNAtxF44PseqlxB-yZb4QiTLsY0T8&amp;ll=53.4797%2C-2.25066z=20?hl=en</t>
  </si>
  <si>
    <t>https://www.google.com/maps/d/viewer?mid=1wLVvNAtxF44PseqlxB-yZb4QiTLsY0T8&amp;ll=53.45723%2C-2.11583z=20?hl=en</t>
  </si>
  <si>
    <t>https://www.google.com/maps/d/viewer?mid=1wLVvNAtxF44PseqlxB-yZb4QiTLsY0T8&amp;ll=53.45671%2C-2.1461z=20?hl=en</t>
  </si>
  <si>
    <t>https://www.google.com/maps/d/viewer?mid=1wLVvNAtxF44PseqlxB-yZb4QiTLsY0T8&amp;ll=53.47588%2C-2.24082z=20?hl=en</t>
  </si>
  <si>
    <t>https://www.google.com/maps/d/viewer?mid=1wLVvNAtxF44PseqlxB-yZb4QiTLsY0T8&amp;ll=53.4171%2C-2.23019z=20?hl=en</t>
  </si>
  <si>
    <t>https://www.google.com/maps/d/viewer?mid=1wLVvNAtxF44PseqlxB-yZb4QiTLsY0T8&amp;ll=53.76788%2C-2.68155z=20?hl=en</t>
  </si>
  <si>
    <t>https://www.google.com/maps/d/viewer?mid=1wLVvNAtxF44PseqlxB-yZb4QiTLsY0T8&amp;ll=53.7635%2C-2.72594z=20?hl=en</t>
  </si>
  <si>
    <t>https://www.google.com/maps/d/viewer?mid=1wLVvNAtxF44PseqlxB-yZb4QiTLsY0T8&amp;ll=53.47918%2C-2.14404z=20?hl=en</t>
  </si>
  <si>
    <t>https://www.google.com/maps/d/viewer?mid=1wLVvNAtxF44PseqlxB-yZb4QiTLsY0T8&amp;ll=53.46469%2C-2.08672z=20?hl=en</t>
  </si>
  <si>
    <t>https://www.google.com/maps/d/viewer?mid=1wLVvNAtxF44PseqlxB-yZb4QiTLsY0T8&amp;ll=53.56957%2C-2.30288z=20?hl=en</t>
  </si>
  <si>
    <t>https://www.google.com/maps/d/viewer?mid=1wLVvNAtxF44PseqlxB-yZb4QiTLsY0T8&amp;ll=53.47054%2C-2.35112z=20?hl=en</t>
  </si>
  <si>
    <t>https://www.google.com/maps/d/viewer?mid=1wLVvNAtxF44PseqlxB-yZb4QiTLsY0T8&amp;ll=53.48462%2C-2.20544z=20?hl=en</t>
  </si>
  <si>
    <t>https://www.google.com/maps/d/viewer?mid=1wLVvNAtxF44PseqlxB-yZb4QiTLsY0T8&amp;ll=55.03682%2C-2.89013z=20?hl=en</t>
  </si>
  <si>
    <t>https://www.google.com/maps/d/viewer?mid=1wLVvNAtxF44PseqlxB-yZb4QiTLsY0T8&amp;ll=54.50354%2C-3.52919z=20?hl=en</t>
  </si>
  <si>
    <t>https://www.google.com/maps/d/viewer?mid=1wLVvNAtxF44PseqlxB-yZb4QiTLsY0T8&amp;ll=54.65243%2C-3.30745z=20?hl=en</t>
  </si>
  <si>
    <t>https://www.google.com/maps/d/viewer?mid=1wLVvNAtxF44PseqlxB-yZb4QiTLsY0T8&amp;ll=53.70253%2C-2.4697z=20?hl=en</t>
  </si>
  <si>
    <t>https://www.google.com/maps/d/viewer?mid=1wLVvNAtxF44PseqlxB-yZb4QiTLsY0T8&amp;ll=53.51005%2C-2.15826z=20?hl=en</t>
  </si>
  <si>
    <t>https://www.google.com/maps/d/viewer?mid=1wLVvNAtxF44PseqlxB-yZb4QiTLsY0T8&amp;ll=53.44138%2C-2.21813z=20?hl=en</t>
  </si>
  <si>
    <t>https://www.google.com/maps/d/viewer?mid=1wLVvNAtxF44PseqlxB-yZb4QiTLsY0T8&amp;ll=53.54571%2C-2.39824z=20?hl=en</t>
  </si>
  <si>
    <t>https://www.google.com/maps/d/viewer?mid=1wLVvNAtxF44PseqlxB-yZb4QiTLsY0T8&amp;ll=53.72127%2C-2.53662z=20?hl=en</t>
  </si>
  <si>
    <t>https://www.google.com/maps/d/viewer?mid=1wLVvNAtxF44PseqlxB-yZb4QiTLsY0T8&amp;ll=53.32907%2C-1.91583z=20?hl=en</t>
  </si>
  <si>
    <t>https://www.google.com/maps/d/viewer?mid=1wLVvNAtxF44PseqlxB-yZb4QiTLsY0T8&amp;ll=54.00863%2C-2.25727z=20?hl=en</t>
  </si>
  <si>
    <t>https://www.google.com/maps/d/viewer?mid=1wLVvNAtxF44PseqlxB-yZb4QiTLsY0T8&amp;ll=53.49066%2C-2.27698z=20?hl=en</t>
  </si>
  <si>
    <t>https://www.google.com/maps/d/viewer?mid=1wLVvNAtxF44PseqlxB-yZb4QiTLsY0T8&amp;ll=54.89012%2C-2.92065z=20?hl=en</t>
  </si>
  <si>
    <t>https://www.google.com/maps/d/viewer?mid=1wLVvNAtxF44PseqlxB-yZb4QiTLsY0T8&amp;ll=53.63088%2C-2.15954z=20?hl=en</t>
  </si>
  <si>
    <t>https://www.google.com/maps/d/viewer?mid=1wLVvNAtxF44PseqlxB-yZb4QiTLsY0T8&amp;ll=53.90072%2C-2.78804z=20?hl=en</t>
  </si>
  <si>
    <t>https://www.google.com/maps/d/viewer?mid=1wLVvNAtxF44PseqlxB-yZb4QiTLsY0T8&amp;ll=53.39209%2C-2.2386z=20?hl=en</t>
  </si>
  <si>
    <t>https://www.google.com/maps/d/viewer?mid=1wLVvNAtxF44PseqlxB-yZb4QiTLsY0T8&amp;ll=53.55503%2C-2.64093z=20?hl=en</t>
  </si>
  <si>
    <t>https://www.google.com/maps/d/viewer?mid=1wLVvNAtxF44PseqlxB-yZb4QiTLsY0T8&amp;ll=54.62927%2C-2.97579z=20?hl=en</t>
  </si>
  <si>
    <t>https://www.google.com/maps/d/viewer?mid=1wLVvNAtxF44PseqlxB-yZb4QiTLsY0T8&amp;ll=54.19135%2C-3.06726z=20?hl=en</t>
  </si>
  <si>
    <t>https://www.google.com/maps/d/viewer?mid=1wLVvNAtxF44PseqlxB-yZb4QiTLsY0T8&amp;ll=53.44351%2C-1.96698z=20?hl=en</t>
  </si>
  <si>
    <t>https://www.google.com/maps/d/viewer?mid=1wLVvNAtxF44PseqlxB-yZb4QiTLsY0T8&amp;ll=53.47498%2C-2.59493z=20?hl=en</t>
  </si>
  <si>
    <t>https://www.google.com/maps/d/viewer?mid=1wLVvNAtxF44PseqlxB-yZb4QiTLsY0T8&amp;ll=53.35152%2C-1.98455z=20?hl=en</t>
  </si>
  <si>
    <t>https://www.google.com/maps/d/viewer?mid=1wLVvNAtxF44PseqlxB-yZb4QiTLsY0T8&amp;ll=53.7004%2C-2.3303z=20?hl=en</t>
  </si>
  <si>
    <t>https://www.google.com/maps/d/viewer?mid=1wLVvNAtxF44PseqlxB-yZb4QiTLsY0T8&amp;ll=54.19688%2C-2.91755z=20?hl=en</t>
  </si>
  <si>
    <t>https://www.google.com/maps/d/viewer?mid=1wLVvNAtxF44PseqlxB-yZb4QiTLsY0T8&amp;ll=53.78331%2C-2.39988z=20?hl=en</t>
  </si>
  <si>
    <t>https://www.google.com/maps/d/viewer?mid=1wLVvNAtxF44PseqlxB-yZb4QiTLsY0T8&amp;ll=53.38637%2C-2.32132z=20?hl=en</t>
  </si>
  <si>
    <t>https://www.google.com/maps/d/viewer?mid=1wLVvNAtxF44PseqlxB-yZb4QiTLsY0T8&amp;ll=53.38102%2C-2.12858z=20?hl=en</t>
  </si>
  <si>
    <t>https://www.google.com/maps/d/viewer?mid=1wLVvNAtxF44PseqlxB-yZb4QiTLsY0T8&amp;ll=53.53976%2C-2.63144z=20?hl=en</t>
  </si>
  <si>
    <t>https://www.google.com/maps/d/viewer?mid=1wLVvNAtxF44PseqlxB-yZb4QiTLsY0T8&amp;ll=53.5398%2C-2.63163z=20?hl=en</t>
  </si>
  <si>
    <t>https://www.google.com/maps/d/viewer?mid=1wLVvNAtxF44PseqlxB-yZb4QiTLsY0T8&amp;ll=53.53767%2C-2.01152z=20?hl=en</t>
  </si>
  <si>
    <t>https://www.google.com/maps/d/viewer?mid=1wLVvNAtxF44PseqlxB-yZb4QiTLsY0T8&amp;ll=53.53936%2C-2.10308z=20?hl=en</t>
  </si>
  <si>
    <t>https://www.google.com/maps/d/viewer?mid=1wLVvNAtxF44PseqlxB-yZb4QiTLsY0T8&amp;ll=53.73922%2C-2.49907z=20?hl=en</t>
  </si>
  <si>
    <t>https://www.google.com/maps/d/viewer?mid=1wLVvNAtxF44PseqlxB-yZb4QiTLsY0T8&amp;ll=53.45981%2C-1.97436z=20?hl=en</t>
  </si>
  <si>
    <t>https://www.google.com/maps/d/viewer?mid=1wLVvNAtxF44PseqlxB-yZb4QiTLsY0T8&amp;ll=53.76914%2C-2.8767z=20?hl=en</t>
  </si>
  <si>
    <t>https://www.google.com/maps/d/viewer?mid=1wLVvNAtxF44PseqlxB-yZb4QiTLsY0T8&amp;ll=53.34717%2C-2.21256z=20?hl=en</t>
  </si>
  <si>
    <t>https://www.google.com/maps/d/viewer?mid=1wLVvNAtxF44PseqlxB-yZb4QiTLsY0T8&amp;ll=53.65099%2C-2.81551z=20?hl=en</t>
  </si>
  <si>
    <t>https://www.google.com/maps/d/viewer?mid=1wLVvNAtxF44PseqlxB-yZb4QiTLsY0T8&amp;ll=53.69657%2C-2.2657z=20?hl=en</t>
  </si>
  <si>
    <t>https://www.google.com/maps/d/viewer?mid=1wLVvNAtxF44PseqlxB-yZb4QiTLsY0T8&amp;ll=53.51857%2C-2.2142z=20?hl=en</t>
  </si>
  <si>
    <t>https://www.google.com/maps/d/viewer?mid=1wLVvNAtxF44PseqlxB-yZb4QiTLsY0T8&amp;ll=53.59436%2C-2.39342z=20?hl=en</t>
  </si>
  <si>
    <t>https://www.google.com/maps/d/viewer?mid=1wLVvNAtxF44PseqlxB-yZb4QiTLsY0T8&amp;ll=53.45281%2C-2.02488z=20?hl=en</t>
  </si>
  <si>
    <t>https://www.google.com/maps/d/viewer?mid=1wLVvNAtxF44PseqlxB-yZb4QiTLsY0T8&amp;ll=54.2458%2C-3.01059z=20?hl=en</t>
  </si>
  <si>
    <t>https://www.google.com/maps/d/viewer?mid=1wLVvNAtxF44PseqlxB-yZb4QiTLsY0T8&amp;ll=53.38094%2C-2.06259z=20?hl=en</t>
  </si>
  <si>
    <t>https://www.google.com/maps/d/viewer?mid=1wLVvNAtxF44PseqlxB-yZb4QiTLsY0T8&amp;ll=53.47107%2C-2.64209z=20?hl=en</t>
  </si>
  <si>
    <t>https://www.google.com/maps/d/viewer?mid=1wLVvNAtxF44PseqlxB-yZb4QiTLsY0T8&amp;ll=54.6064%2C-3.52285z=20?hl=en</t>
  </si>
  <si>
    <t>https://www.google.com/maps/d/viewer?mid=1wLVvNAtxF44PseqlxB-yZb4QiTLsY0T8&amp;ll=54.61532%2C-3.52772z=20?hl=en</t>
  </si>
  <si>
    <t>https://www.google.com/maps/d/viewer?mid=1wLVvNAtxF44PseqlxB-yZb4QiTLsY0T8&amp;ll=53.59176%2C-2.23774z=20?hl=en</t>
  </si>
  <si>
    <t>https://www.google.com/maps/d/viewer?mid=1wLVvNAtxF44PseqlxB-yZb4QiTLsY0T8&amp;ll=53.58998%2C-2.26145z=20?hl=en</t>
  </si>
  <si>
    <t>https://www.google.com/maps/d/viewer?mid=1wLVvNAtxF44PseqlxB-yZb4QiTLsY0T8&amp;ll=53.80069%2C-2.22403z=20?hl=en</t>
  </si>
  <si>
    <t>https://www.google.com/maps/d/viewer?mid=1wLVvNAtxF44PseqlxB-yZb4QiTLsY0T8&amp;ll=53.41874%2C-2.18795z=20?hl=en</t>
  </si>
  <si>
    <t>https://www.google.com/maps/d/viewer?mid=1wLVvNAtxF44PseqlxB-yZb4QiTLsY0T8&amp;ll=53.42413%2C-2.16894z=20?hl=en</t>
  </si>
  <si>
    <t>https://www.google.com/maps/d/viewer?mid=1wLVvNAtxF44PseqlxB-yZb4QiTLsY0T8&amp;ll=54.12019%2C-2.29189z=20?hl=en</t>
  </si>
  <si>
    <t>https://www.google.com/maps/d/viewer?mid=1wLVvNAtxF44PseqlxB-yZb4QiTLsY0T8&amp;ll=54.54028%2C-3.57129z=20?hl=en</t>
  </si>
  <si>
    <t>https://www.google.com/maps/d/viewer?mid=1wLVvNAtxF44PseqlxB-yZb4QiTLsY0T8&amp;ll=53.49638%2C-2.04169z=20?hl=en</t>
  </si>
  <si>
    <t>https://www.google.com/maps/d/viewer?mid=1wLVvNAtxF44PseqlxB-yZb4QiTLsY0T8&amp;ll=53.56072%2C-2.10054z=20?hl=en</t>
  </si>
  <si>
    <t>https://www.google.com/maps/d/viewer?mid=1wLVvNAtxF44PseqlxB-yZb4QiTLsY0T8&amp;ll=53.58967%2C-2.22192z=20?hl=en</t>
  </si>
  <si>
    <t>https://www.google.com/maps/d/viewer?mid=1wLVvNAtxF44PseqlxB-yZb4QiTLsY0T8&amp;ll=53.3895%2C-2.21644z=20?hl=en</t>
  </si>
  <si>
    <t>https://www.google.com/maps/d/viewer?mid=1wLVvNAtxF44PseqlxB-yZb4QiTLsY0T8&amp;ll=53.74002%2C-2.63818z=20?hl=en</t>
  </si>
  <si>
    <t>https://www.google.com/maps/d/viewer?mid=1wLVvNAtxF44PseqlxB-yZb4QiTLsY0T8&amp;ll=53.52968%2C-2.40156z=20?hl=en</t>
  </si>
  <si>
    <t>https://www.google.com/maps/d/viewer?mid=1wLVvNAtxF44PseqlxB-yZb4QiTLsY0T8&amp;ll=53.52973%2C-2.40159z=20?hl=en</t>
  </si>
  <si>
    <t>https://www.google.com/maps/d/viewer?mid=1wLVvNAtxF44PseqlxB-yZb4QiTLsY0T8&amp;ll=53.5248%2C-2.55391z=20?hl=en</t>
  </si>
  <si>
    <t>https://www.google.com/maps/d/viewer?mid=1wLVvNAtxF44PseqlxB-yZb4QiTLsY0T8&amp;ll=53.51997%2C-2.14818z=20?hl=en</t>
  </si>
  <si>
    <t>https://www.google.com/maps/d/viewer?mid=1wLVvNAtxF44PseqlxB-yZb4QiTLsY0T8&amp;ll=53.75656%2C-2.72444z=20?hl=en</t>
  </si>
  <si>
    <t>https://www.google.com/maps/d/viewer?mid=1wLVvNAtxF44PseqlxB-yZb4QiTLsY0T8&amp;ll=53.64344%2C-2.32439z=20?hl=en</t>
  </si>
  <si>
    <t>https://www.google.com/maps/d/viewer?mid=1wLVvNAtxF44PseqlxB-yZb4QiTLsY0T8&amp;ll=53.49991%2C-2.08209z=20?hl=en</t>
  </si>
  <si>
    <t>https://www.google.com/maps/d/viewer?mid=1wLVvNAtxF44PseqlxB-yZb4QiTLsY0T8&amp;ll=54.74144%2C-2.84291z=20?hl=en</t>
  </si>
  <si>
    <t>https://www.google.com/maps/d/viewer?mid=1wLVvNAtxF44PseqlxB-yZb4QiTLsY0T8&amp;ll=53.45264%2C-2.07376z=20?hl=en</t>
  </si>
  <si>
    <t>https://www.google.com/maps/d/viewer?mid=1wLVvNAtxF44PseqlxB-yZb4QiTLsY0T8&amp;ll=53.7556%2C-2.37054z=20?hl=en</t>
  </si>
  <si>
    <t>https://www.google.com/maps/d/viewer?mid=1wLVvNAtxF44PseqlxB-yZb4QiTLsY0T8&amp;ll=53.69221%2C-2.4636z=20?hl=en</t>
  </si>
  <si>
    <t>https://www.google.com/maps/d/viewer?mid=1wLVvNAtxF44PseqlxB-yZb4QiTLsY0T8&amp;ll=54.14585%2C-2.47723z=20?hl=en</t>
  </si>
  <si>
    <t>https://www.google.com/maps/d/viewer?mid=1wLVvNAtxF44PseqlxB-yZb4QiTLsY0T8&amp;ll=53.43617%2C-2.42774z=20?hl=en</t>
  </si>
  <si>
    <t>https://www.google.com/maps/d/viewer?mid=1wLVvNAtxF44PseqlxB-yZb4QiTLsY0T8&amp;ll=54.89013%2C-2.93621z=20?hl=en</t>
  </si>
  <si>
    <t>https://www.google.com/maps/d/viewer?mid=1wLVvNAtxF44PseqlxB-yZb4QiTLsY0T8&amp;ll=53.74408%2C-2.39735z=20?hl=en</t>
  </si>
  <si>
    <t>https://www.google.com/maps/d/viewer?mid=1wLVvNAtxF44PseqlxB-yZb4QiTLsY0T8&amp;ll=54.31969%2C-2.74168z=20?hl=en</t>
  </si>
  <si>
    <t>https://www.google.com/maps/d/viewer?mid=1wLVvNAtxF44PseqlxB-yZb4QiTLsY0T8&amp;ll=54.6038%2C-3.13138z=20?hl=en</t>
  </si>
  <si>
    <t>https://www.google.com/maps/d/viewer?mid=1wLVvNAtxF44PseqlxB-yZb4QiTLsY0T8&amp;ll=53.60205%2C-2.12781z=20?hl=en</t>
  </si>
  <si>
    <t>https://www.google.com/maps/d/viewer?mid=1wLVvNAtxF44PseqlxB-yZb4QiTLsY0T8&amp;ll=55.06818%2C-2.77168z=20?hl=en</t>
  </si>
  <si>
    <t>https://www.google.com/maps/d/viewer?mid=1wLVvNAtxF44PseqlxB-yZb4QiTLsY0T8&amp;ll=54.20373%2C-2.61699z=20?hl=en</t>
  </si>
  <si>
    <t>https://www.google.com/maps/d/viewer?mid=1wLVvNAtxF44PseqlxB-yZb4QiTLsY0T8&amp;ll=54.23727%2C-3.13526z=20?hl=en</t>
  </si>
  <si>
    <t>https://www.google.com/maps/d/viewer?mid=1wLVvNAtxF44PseqlxB-yZb4QiTLsY0T8&amp;ll=54.47717%2C-2.36312z=20?hl=en</t>
  </si>
  <si>
    <t>https://www.google.com/maps/d/viewer?mid=1wLVvNAtxF44PseqlxB-yZb4QiTLsY0T8&amp;ll=54.63374%2C-2.55232z=20?hl=en</t>
  </si>
  <si>
    <t>https://www.google.com/maps/d/viewer?mid=1wLVvNAtxF44PseqlxB-yZb4QiTLsY0T8&amp;ll=53.5053%2C-2.52148z=20?hl=en</t>
  </si>
  <si>
    <t>https://www.google.com/maps/d/viewer?mid=1wLVvNAtxF44PseqlxB-yZb4QiTLsY0T8&amp;ll=53.54431%2C-2.68141z=20?hl=en</t>
  </si>
  <si>
    <t>https://www.google.com/maps/d/viewer?mid=1wLVvNAtxF44PseqlxB-yZb4QiTLsY0T8&amp;ll=53.47612%2C-2.25572z=20?hl=en</t>
  </si>
  <si>
    <t>https://www.google.com/maps/d/viewer?mid=1wLVvNAtxF44PseqlxB-yZb4QiTLsY0T8&amp;ll=53.53089%2C-2.67238z=20?hl=en</t>
  </si>
  <si>
    <t>https://www.google.com/maps/d/viewer?mid=1wLVvNAtxF44PseqlxB-yZb4QiTLsY0T8&amp;ll=54.06622%2C-2.78639z=20?hl=en</t>
  </si>
  <si>
    <t>https://www.google.com/maps/d/viewer?mid=1wLVvNAtxF44PseqlxB-yZb4QiTLsY0T8&amp;ll=53.55332%2C-2.20659z=20?hl=en</t>
  </si>
  <si>
    <t>https://www.google.com/maps/d/viewer?mid=1wLVvNAtxF44PseqlxB-yZb4QiTLsY0T8&amp;ll=53.86112%2C-2.1676z=20?hl=en</t>
  </si>
  <si>
    <t>https://www.google.com/maps/d/viewer?mid=1wLVvNAtxF44PseqlxB-yZb4QiTLsY0T8&amp;ll=53.49473%2C-2.51583z=20?hl=en</t>
  </si>
  <si>
    <t>https://www.google.com/maps/d/viewer?mid=1wLVvNAtxF44PseqlxB-yZb4QiTLsY0T8&amp;ll=53.44406%2C-2.19019z=20?hl=en</t>
  </si>
  <si>
    <t>https://www.google.com/maps/d/viewer?mid=1wLVvNAtxF44PseqlxB-yZb4QiTLsY0T8&amp;ll=54.61925%2C-3.52002z=20?hl=en</t>
  </si>
  <si>
    <t>https://www.google.com/maps/d/viewer?mid=1wLVvNAtxF44PseqlxB-yZb4QiTLsY0T8&amp;ll=53.53027%2C-2.42374z=20?hl=en</t>
  </si>
  <si>
    <t>https://www.google.com/maps/d/viewer?mid=1wLVvNAtxF44PseqlxB-yZb4QiTLsY0T8&amp;ll=54.73059%2C-2.68111z=20?hl=en</t>
  </si>
  <si>
    <t>https://www.google.com/maps/d/viewer?mid=1wLVvNAtxF44PseqlxB-yZb4QiTLsY0T8&amp;ll=53.64145%2C-2.10389z=20?hl=en</t>
  </si>
  <si>
    <t>https://www.google.com/maps/d/viewer?mid=1wLVvNAtxF44PseqlxB-yZb4QiTLsY0T8&amp;ll=53.45207%2C-2.30143z=20?hl=en</t>
  </si>
  <si>
    <t>https://www.google.com/maps/d/viewer?mid=1wLVvNAtxF44PseqlxB-yZb4QiTLsY0T8&amp;ll=53.82772%2C-2.60066z=20?hl=en</t>
  </si>
  <si>
    <t>https://www.google.com/maps/d/viewer?mid=1wLVvNAtxF44PseqlxB-yZb4QiTLsY0T8&amp;ll=53.46086%2C-2.21901z=20?hl=en</t>
  </si>
  <si>
    <t>https://www.google.com/maps/d/viewer?mid=1wLVvNAtxF44PseqlxB-yZb4QiTLsY0T8&amp;ll=53.57727%2C-2.52566z=20?hl=en</t>
  </si>
  <si>
    <t>https://www.google.com/maps/d/viewer?mid=1wLVvNAtxF44PseqlxB-yZb4QiTLsY0T8&amp;ll=53.72038%2C-2.45999z=20?hl=en</t>
  </si>
  <si>
    <t>https://www.google.com/maps/d/viewer?mid=1wLVvNAtxF44PseqlxB-yZb4QiTLsY0T8&amp;ll=53.47129%2C-2.32898z=20?hl=en</t>
  </si>
  <si>
    <t>https://www.google.com/maps/d/viewer?mid=1wLVvNAtxF44PseqlxB-yZb4QiTLsY0T8&amp;ll=53.46769%2C-2.23077z=20?hl=en</t>
  </si>
  <si>
    <t>https://www.google.com/maps/d/viewer?mid=1wLVvNAtxF44PseqlxB-yZb4QiTLsY0T8&amp;ll=53.39463%2C-2.06643z=20?hl=en</t>
  </si>
  <si>
    <t>https://www.google.com/maps/d/viewer?mid=1wLVvNAtxF44PseqlxB-yZb4QiTLsY0T8&amp;ll=53.79336%2C-3.01384z=20?hl=en</t>
  </si>
  <si>
    <t>https://www.google.com/maps/d/viewer?mid=1wLVvNAtxF44PseqlxB-yZb4QiTLsY0T8&amp;ll=54.7036%2C-3.49544z=20?hl=en</t>
  </si>
  <si>
    <t>https://www.google.com/maps/d/viewer?mid=1wLVvNAtxF44PseqlxB-yZb4QiTLsY0T8&amp;ll=54.13913%2C-2.6119z=20?hl=en</t>
  </si>
  <si>
    <t>https://www.google.com/maps/d/viewer?mid=1wLVvNAtxF44PseqlxB-yZb4QiTLsY0T8&amp;ll=53.80552%2C-2.99715z=20?hl=en</t>
  </si>
  <si>
    <t>https://www.google.com/maps/d/viewer?mid=1wLVvNAtxF44PseqlxB-yZb4QiTLsY0T8&amp;ll=53.54417%2C-2.17314z=20?hl=en</t>
  </si>
  <si>
    <t>https://www.google.com/maps/d/viewer?mid=1wLVvNAtxF44PseqlxB-yZb4QiTLsY0T8&amp;ll=54.40442%2C-3.47194z=20?hl=en</t>
  </si>
  <si>
    <t>https://www.google.com/maps/d/viewer?mid=1wLVvNAtxF44PseqlxB-yZb4QiTLsY0T8&amp;ll=53.61389%2C-2.11738z=20?hl=en</t>
  </si>
  <si>
    <t>https://www.google.com/maps/d/viewer?mid=1wLVvNAtxF44PseqlxB-yZb4QiTLsY0T8&amp;ll=54.34213%2C-2.74277z=20?hl=en</t>
  </si>
  <si>
    <t>https://www.google.com/maps/d/viewer?mid=1wLVvNAtxF44PseqlxB-yZb4QiTLsY0T8&amp;ll=53.5055%2C-2.2073z=20?hl=en</t>
  </si>
  <si>
    <t>https://www.google.com/maps/d/viewer?mid=1wLVvNAtxF44PseqlxB-yZb4QiTLsY0T8&amp;ll=53.49165%2C-2.35812z=20?hl=en</t>
  </si>
  <si>
    <t>https://www.google.com/maps/d/viewer?mid=1wLVvNAtxF44PseqlxB-yZb4QiTLsY0T8&amp;ll=53.81549%2C-2.77141z=20?hl=en</t>
  </si>
  <si>
    <t>https://www.google.com/maps/d/viewer?mid=1wLVvNAtxF44PseqlxB-yZb4QiTLsY0T8&amp;ll=54.87645%2C-2.97088z=20?hl=en</t>
  </si>
  <si>
    <t>https://www.google.com/maps/d/viewer?mid=1wLVvNAtxF44PseqlxB-yZb4QiTLsY0T8&amp;ll=53.46292%2C-2.31706z=20?hl=en</t>
  </si>
  <si>
    <t>https://www.google.com/maps/d/viewer?mid=1wLVvNAtxF44PseqlxB-yZb4QiTLsY0T8&amp;ll=53.54914%2C-2.29022z=20?hl=en</t>
  </si>
  <si>
    <t>https://www.google.com/maps/d/viewer?mid=1wLVvNAtxF44PseqlxB-yZb4QiTLsY0T8&amp;ll=53.36171%2C-2.24085z=20?hl=en</t>
  </si>
  <si>
    <t>https://www.google.com/maps/d/viewer?mid=1wLVvNAtxF44PseqlxB-yZb4QiTLsY0T8&amp;ll=53.70113%2C-2.72605z=20?hl=en</t>
  </si>
  <si>
    <t>https://www.google.com/maps/d/viewer?mid=1wLVvNAtxF44PseqlxB-yZb4QiTLsY0T8&amp;ll=53.45943%2C-2.24205z=20?hl=en</t>
  </si>
  <si>
    <t>https://www.google.com/maps/d/viewer?mid=1wLVvNAtxF44PseqlxB-yZb4QiTLsY0T8&amp;ll=53.51448%2C-2.03991z=20?hl=en</t>
  </si>
  <si>
    <t>https://www.google.com/maps/d/viewer?mid=1wLVvNAtxF44PseqlxB-yZb4QiTLsY0T8&amp;ll=53.47438%2C-2.35954z=20?hl=en</t>
  </si>
  <si>
    <t>https://www.google.com/maps/d/viewer?mid=1wLVvNAtxF44PseqlxB-yZb4QiTLsY0T8&amp;ll=53.58443%2C-2.45419z=20?hl=en</t>
  </si>
  <si>
    <t>https://www.google.com/maps/d/viewer?mid=1wLVvNAtxF44PseqlxB-yZb4QiTLsY0T8&amp;ll=53.84299%2C-2.214z=20?hl=en</t>
  </si>
  <si>
    <t>https://www.google.com/maps/d/viewer?mid=1wLVvNAtxF44PseqlxB-yZb4QiTLsY0T8&amp;ll=53.5205%2C-2.17784z=20?hl=en</t>
  </si>
  <si>
    <t>https://www.google.com/maps/d/viewer?mid=1wLVvNAtxF44PseqlxB-yZb4QiTLsY0T8&amp;ll=54.4467%2C-2.46743z=20?hl=en</t>
  </si>
  <si>
    <t>https://www.google.com/maps/d/viewer?mid=1wLVvNAtxF44PseqlxB-yZb4QiTLsY0T8&amp;ll=54.58396%2C-2.61233z=20?hl=en</t>
  </si>
  <si>
    <t>https://www.google.com/maps/d/viewer?mid=1wLVvNAtxF44PseqlxB-yZb4QiTLsY0T8&amp;ll=53.46498%2C-2.05618z=20?hl=en</t>
  </si>
  <si>
    <t>https://www.google.com/maps/d/viewer?mid=1wLVvNAtxF44PseqlxB-yZb4QiTLsY0T8&amp;ll=53.50108%2C-2.18232z=20?hl=en</t>
  </si>
  <si>
    <t>https://www.google.com/maps/d/viewer?mid=1wLVvNAtxF44PseqlxB-yZb4QiTLsY0T8&amp;ll=53.45867%2C-2.63552z=20?hl=en</t>
  </si>
  <si>
    <t>https://www.google.com/maps/d/viewer?mid=1wLVvNAtxF44PseqlxB-yZb4QiTLsY0T8&amp;ll=54.66576%2C-2.77745z=20?hl=en</t>
  </si>
  <si>
    <t>https://www.google.com/maps/d/viewer?mid=1wLVvNAtxF44PseqlxB-yZb4QiTLsY0T8&amp;ll=54.66584%2C-2.77736z=20?hl=en</t>
  </si>
  <si>
    <t>https://www.google.com/maps/d/viewer?mid=1wLVvNAtxF44PseqlxB-yZb4QiTLsY0T8&amp;ll=53.86475%2C-3.03827z=20?hl=en</t>
  </si>
  <si>
    <t>https://www.google.com/maps/d/viewer?mid=1wLVvNAtxF44PseqlxB-yZb4QiTLsY0T8&amp;ll=53.36627%2C-2.11458z=20?hl=en</t>
  </si>
  <si>
    <t>https://www.google.com/maps/d/viewer?mid=1wLVvNAtxF44PseqlxB-yZb4QiTLsY0T8&amp;ll=53.40965%2C-2.26397z=20?hl=en</t>
  </si>
  <si>
    <t>https://www.google.com/maps/d/viewer?mid=1wLVvNAtxF44PseqlxB-yZb4QiTLsY0T8&amp;ll=53.42482%2C-2.41392z=20?hl=en</t>
  </si>
  <si>
    <t>https://www.google.com/maps/d/viewer?mid=1wLVvNAtxF44PseqlxB-yZb4QiTLsY0T8&amp;ll=53.40234%2C-2.13668z=20?hl=en</t>
  </si>
  <si>
    <t>https://www.google.com/maps/d/viewer?mid=1wLVvNAtxF44PseqlxB-yZb4QiTLsY0T8&amp;ll=53.47267%2C-2.17317z=20?hl=en</t>
  </si>
  <si>
    <t>https://www.google.com/maps/d/viewer?mid=1wLVvNAtxF44PseqlxB-yZb4QiTLsY0T8&amp;ll=53.56683%2C-2.88829z=20?hl=en</t>
  </si>
  <si>
    <t>https://www.google.com/maps/d/viewer?mid=1wLVvNAtxF44PseqlxB-yZb4QiTLsY0T8&amp;ll=53.79502%2C-2.32919z=20?hl=en</t>
  </si>
  <si>
    <t>https://www.google.com/maps/d/viewer?mid=1wLVvNAtxF44PseqlxB-yZb4QiTLsY0T8&amp;ll=53.8694%2C-2.38961z=20?hl=en</t>
  </si>
  <si>
    <t>https://www.google.com/maps/d/viewer?mid=1wLVvNAtxF44PseqlxB-yZb4QiTLsY0T8&amp;ll=53.48595%2C-2.28521z=20?hl=en</t>
  </si>
  <si>
    <t>https://www.google.com/maps/d/viewer?mid=1wLVvNAtxF44PseqlxB-yZb4QiTLsY0T8&amp;ll=54.87439%2C-2.90889z=20?hl=en</t>
  </si>
  <si>
    <t>https://www.google.com/maps/d/viewer?mid=1wLVvNAtxF44PseqlxB-yZb4QiTLsY0T8&amp;ll=53.85162%2C-2.19045z=20?hl=en</t>
  </si>
  <si>
    <t>https://www.google.com/maps/d/viewer?mid=1wLVvNAtxF44PseqlxB-yZb4QiTLsY0T8&amp;ll=53.481%2C-2.23629z=20?hl=en</t>
  </si>
  <si>
    <t>https://www.google.com/maps/d/viewer?mid=1wLVvNAtxF44PseqlxB-yZb4QiTLsY0T8&amp;ll=53.53524%2C-2.76853z=20?hl=en</t>
  </si>
  <si>
    <t>https://www.google.com/maps/d/viewer?mid=1wLVvNAtxF44PseqlxB-yZb4QiTLsY0T8&amp;ll=54.87302%2C-2.95094z=20?hl=en</t>
  </si>
  <si>
    <t>https://www.google.com/maps/d/viewer?mid=1wLVvNAtxF44PseqlxB-yZb4QiTLsY0T8&amp;ll=53.41216%2C-2.15461z=20?hl=en</t>
  </si>
  <si>
    <t>https://www.google.com/maps/d/viewer?mid=1wLVvNAtxF44PseqlxB-yZb4QiTLsY0T8&amp;ll=53.84452%2C-2.97932z=20?hl=en</t>
  </si>
  <si>
    <t>https://www.google.com/maps/d/viewer?mid=1wLVvNAtxF44PseqlxB-yZb4QiTLsY0T8&amp;ll=53.34821%2C-2.11994z=20?hl=en</t>
  </si>
  <si>
    <t>https://www.google.com/maps/d/viewer?mid=1wLVvNAtxF44PseqlxB-yZb4QiTLsY0T8&amp;ll=53.91123%2C-2.96138z=20?hl=en</t>
  </si>
  <si>
    <t>https://www.google.com/maps/d/viewer?mid=1wLVvNAtxF44PseqlxB-yZb4QiTLsY0T8&amp;ll=53.79104%2C-2.6584z=20?hl=en</t>
  </si>
  <si>
    <t>https://www.google.com/maps/d/viewer?mid=1wLVvNAtxF44PseqlxB-yZb4QiTLsY0T8&amp;ll=53.80617%2C-3.02583z=20?hl=en</t>
  </si>
  <si>
    <t>https://www.google.com/maps/d/viewer?mid=1wLVvNAtxF44PseqlxB-yZb4QiTLsY0T8&amp;ll=53.53231%2C-2.28198z=20?hl=en</t>
  </si>
  <si>
    <t>https://www.google.com/maps/d/viewer?mid=1wLVvNAtxF44PseqlxB-yZb4QiTLsY0T8&amp;ll=53.74193%2C-2.47055z=20?hl=en</t>
  </si>
  <si>
    <t>https://www.google.com/maps/d/viewer?mid=1wLVvNAtxF44PseqlxB-yZb4QiTLsY0T8&amp;ll=53.70647%2C-2.32954z=20?hl=en</t>
  </si>
  <si>
    <t>https://www.google.com/maps/d/viewer?mid=1wLVvNAtxF44PseqlxB-yZb4QiTLsY0T8&amp;ll=53.50224%2C-2.214z=20?hl=en</t>
  </si>
  <si>
    <t>https://www.google.com/maps/d/viewer?mid=1wLVvNAtxF44PseqlxB-yZb4QiTLsY0T8&amp;ll=53.55209%2C-2.33968z=20?hl=en</t>
  </si>
  <si>
    <t>https://www.google.com/maps/d/viewer?mid=1wLVvNAtxF44PseqlxB-yZb4QiTLsY0T8&amp;ll=53.75213%2C-2.48515z=20?hl=en</t>
  </si>
  <si>
    <t>https://www.google.com/maps/d/viewer?mid=1wLVvNAtxF44PseqlxB-yZb4QiTLsY0T8&amp;ll=53.69523%2C-2.31298z=20?hl=en</t>
  </si>
  <si>
    <t>https://www.google.com/maps/d/viewer?mid=1wLVvNAtxF44PseqlxB-yZb4QiTLsY0T8&amp;ll=53.43649%2C-2.14934z=20?hl=en</t>
  </si>
  <si>
    <t>https://www.google.com/maps/d/viewer?mid=1wLVvNAtxF44PseqlxB-yZb4QiTLsY0T8&amp;ll=53.88779%2C-2.38594z=20?hl=en</t>
  </si>
  <si>
    <t>https://www.google.com/maps/d/viewer?mid=1wLVvNAtxF44PseqlxB-yZb4QiTLsY0T8&amp;ll=53.77827%2C-2.65837z=20?hl=en</t>
  </si>
  <si>
    <t>https://www.google.com/maps/d/viewer?mid=1wLVvNAtxF44PseqlxB-yZb4QiTLsY0T8&amp;ll=53.54582%2C-2.3621z=20?hl=en</t>
  </si>
  <si>
    <t>https://www.google.com/maps/d/viewer?mid=1wLVvNAtxF44PseqlxB-yZb4QiTLsY0T8&amp;ll=53.43246%2C-2.52692z=20?hl=en</t>
  </si>
  <si>
    <t>https://www.google.com/maps/d/viewer?mid=1wLVvNAtxF44PseqlxB-yZb4QiTLsY0T8&amp;ll=53.4758%2C-2.28213z=20?hl=en</t>
  </si>
  <si>
    <t>https://www.google.com/maps/d/viewer?mid=1wLVvNAtxF44PseqlxB-yZb4QiTLsY0T8&amp;ll=53.61653%2C-2.16602z=20?hl=en</t>
  </si>
  <si>
    <t>https://www.google.com/maps/d/viewer?mid=1wLVvNAtxF44PseqlxB-yZb4QiTLsY0T8&amp;ll=53.73407%2C-2.47069z=20?hl=en</t>
  </si>
  <si>
    <t>https://www.google.com/maps/d/viewer?mid=1wLVvNAtxF44PseqlxB-yZb4QiTLsY0T8&amp;ll=53.41311%2C-2.09713z=20?hl=en</t>
  </si>
  <si>
    <t>https://www.google.com/maps/d/viewer?mid=1wLVvNAtxF44PseqlxB-yZb4QiTLsY0T8&amp;ll=53.90111%2C-3.03779z=20?hl=en</t>
  </si>
  <si>
    <t>https://www.google.com/maps/d/viewer?mid=1wLVvNAtxF44PseqlxB-yZb4QiTLsY0T8&amp;ll=53.56464%2C-2.11572z=20?hl=en</t>
  </si>
  <si>
    <t>https://www.google.com/maps/d/viewer?mid=1wLVvNAtxF44PseqlxB-yZb4QiTLsY0T8&amp;ll=53.42581%2C-2.31835z=20?hl=en</t>
  </si>
  <si>
    <t>https://www.google.com/maps/d/viewer?mid=1wLVvNAtxF44PseqlxB-yZb4QiTLsY0T8&amp;ll=53.41652%2C-2.3077z=20?hl=en</t>
  </si>
  <si>
    <t>https://www.google.com/maps/d/viewer?mid=1wLVvNAtxF44PseqlxB-yZb4QiTLsY0T8&amp;ll=53.47437%2C-2.29806z=20?hl=en</t>
  </si>
  <si>
    <t>https://www.google.com/maps/d/viewer?mid=1wLVvNAtxF44PseqlxB-yZb4QiTLsY0T8&amp;ll=54.10982%2C-3.20288z=20?hl=en</t>
  </si>
  <si>
    <t>https://www.google.com/maps/d/viewer?mid=1wLVvNAtxF44PseqlxB-yZb4QiTLsY0T8&amp;ll=53.60174%2C-2.93706z=20?hl=en</t>
  </si>
  <si>
    <t>https://www.google.com/maps/d/viewer?mid=1wLVvNAtxF44PseqlxB-yZb4QiTLsY0T8&amp;ll=54.77446%2C-3.00714z=20?hl=en</t>
  </si>
  <si>
    <t>https://www.google.com/maps/d/viewer?mid=1wLVvNAtxF44PseqlxB-yZb4QiTLsY0T8&amp;ll=54.3201%2C-2.5371z=20?hl=en</t>
  </si>
  <si>
    <t>https://www.google.com/maps/d/viewer?mid=1wLVvNAtxF44PseqlxB-yZb4QiTLsY0T8&amp;ll=54.46127%2C-2.60277z=20?hl=en</t>
  </si>
  <si>
    <t>https://www.google.com/maps/d/viewer?mid=1wLVvNAtxF44PseqlxB-yZb4QiTLsY0T8&amp;ll=54.06911%2C-2.28261z=20?hl=en</t>
  </si>
  <si>
    <t>https://www.google.com/maps/d/viewer?mid=1wLVvNAtxF44PseqlxB-yZb4QiTLsY0T8&amp;ll=53.6891%2C-2.71865z=20?hl=en</t>
  </si>
  <si>
    <t>https://www.google.com/maps/d/viewer?mid=1wLVvNAtxF44PseqlxB-yZb4QiTLsY0T8&amp;ll=53.80939%2C-3.05226z=20?hl=en</t>
  </si>
  <si>
    <t>https://www.google.com/maps/d/viewer?mid=1wLVvNAtxF44PseqlxB-yZb4QiTLsY0T8&amp;ll=54.51358%2C-2.66756z=20?hl=en</t>
  </si>
  <si>
    <t>https://www.google.com/maps/d/viewer?mid=1wLVvNAtxF44PseqlxB-yZb4QiTLsY0T8&amp;ll=53.58162%2C-2.08723z=20?hl=en</t>
  </si>
  <si>
    <t>https://www.google.com/maps/d/viewer?mid=1wLVvNAtxF44PseqlxB-yZb4QiTLsY0T8&amp;ll=54.66252%2C-3.54717z=20?hl=en</t>
  </si>
  <si>
    <t>https://www.google.com/maps/d/viewer?mid=1wLVvNAtxF44PseqlxB-yZb4QiTLsY0T8&amp;ll=54.86805%2C-3.38315z=20?hl=en</t>
  </si>
  <si>
    <t>https://www.google.com/maps/d/viewer?mid=1wLVvNAtxF44PseqlxB-yZb4QiTLsY0T8&amp;ll=53.56076%2C-2.79859z=20?hl=en</t>
  </si>
  <si>
    <t>https://www.google.com/maps/d/viewer?mid=1wLVvNAtxF44PseqlxB-yZb4QiTLsY0T8&amp;ll=54.73655%2C-2.89195z=20?hl=en</t>
  </si>
  <si>
    <t>https://www.google.com/maps/d/viewer?mid=1wLVvNAtxF44PseqlxB-yZb4QiTLsY0T8&amp;ll=54.54818%2C-3.59094z=20?hl=en</t>
  </si>
  <si>
    <t>https://www.google.com/maps/d/viewer?mid=1wLVvNAtxF44PseqlxB-yZb4QiTLsY0T8&amp;ll=53.48136%2C-2.1245z=20?hl=en</t>
  </si>
  <si>
    <t>https://www.google.com/maps/d/viewer?mid=1wLVvNAtxF44PseqlxB-yZb4QiTLsY0T8&amp;ll=53.24963%2C-2.12157z=20?hl=en</t>
  </si>
  <si>
    <t>https://www.google.com/maps/d/viewer?mid=1wLVvNAtxF44PseqlxB-yZb4QiTLsY0T8&amp;ll=53.74006%2C-2.96565z=20?hl=en</t>
  </si>
  <si>
    <t>https://www.google.com/maps/d/viewer?mid=1wLVvNAtxF44PseqlxB-yZb4QiTLsY0T8&amp;ll=53.25418%2C-2.13657z=20?hl=en</t>
  </si>
  <si>
    <t>https://www.google.com/maps/d/viewer?mid=1wLVvNAtxF44PseqlxB-yZb4QiTLsY0T8&amp;ll=53.57789%2C-2.43831z=20?hl=en</t>
  </si>
  <si>
    <t>https://www.google.com/maps/d/viewer?mid=1wLVvNAtxF44PseqlxB-yZb4QiTLsY0T8&amp;ll=55.02622%2C-2.60662z=20?hl=en</t>
  </si>
  <si>
    <t>https://www.google.com/maps/d/viewer?mid=1wLVvNAtxF44PseqlxB-yZb4QiTLsY0T8&amp;ll=53.62524%2C-2.1851z=20?hl=en</t>
  </si>
  <si>
    <t>https://www.google.com/maps/d/viewer?mid=1wLVvNAtxF44PseqlxB-yZb4QiTLsY0T8&amp;ll=53.83354%2C-2.22235z=20?hl=en</t>
  </si>
  <si>
    <t>https://www.google.com/maps/d/viewer?mid=1wLVvNAtxF44PseqlxB-yZb4QiTLsY0T8&amp;ll=54.0467%2C-2.80052z=20?hl=en</t>
  </si>
  <si>
    <t>https://www.google.com/maps/d/viewer?mid=1wLVvNAtxF44PseqlxB-yZb4QiTLsY0T8&amp;ll=53.78025%2C-3.03324z=20?hl=en</t>
  </si>
  <si>
    <t>https://www.google.com/maps/d/viewer?mid=1wLVvNAtxF44PseqlxB-yZb4QiTLsY0T8&amp;ll=53.76027%2C-3.0378z=20?hl=en</t>
  </si>
  <si>
    <t>https://www.google.com/maps/d/viewer?mid=1wLVvNAtxF44PseqlxB-yZb4QiTLsY0T8&amp;ll=53.5443%2C-2.11323z=20?hl=en</t>
  </si>
  <si>
    <t>https://www.google.com/maps/d/viewer?mid=1wLVvNAtxF44PseqlxB-yZb4QiTLsY0T8&amp;ll=53.76119%2C-2.68551z=20?hl=en</t>
  </si>
  <si>
    <t>https://www.google.com/maps/d/viewer?mid=1wLVvNAtxF44PseqlxB-yZb4QiTLsY0T8&amp;ll=53.74966%2C-3.02156z=20?hl=en</t>
  </si>
  <si>
    <t>https://www.google.com/maps/d/viewer?mid=1wLVvNAtxF44PseqlxB-yZb4QiTLsY0T8&amp;ll=54.64948%2C-3.51144z=20?hl=en</t>
  </si>
  <si>
    <t>https://www.google.com/maps/d/viewer?mid=1wLVvNAtxF44PseqlxB-yZb4QiTLsY0T8&amp;ll=53.58545%2C-2.66428z=20?hl=en</t>
  </si>
  <si>
    <t>https://www.google.com/maps/d/viewer?mid=1wLVvNAtxF44PseqlxB-yZb4QiTLsY0T8&amp;ll=53.49416%2C-2.24576z=20?hl=en</t>
  </si>
  <si>
    <t>https://www.google.com/maps/d/viewer?mid=1wLVvNAtxF44PseqlxB-yZb4QiTLsY0T8&amp;ll=53.76033%2C-2.35988z=20?hl=en</t>
  </si>
  <si>
    <t>https://www.google.com/maps/d/viewer?mid=1wLVvNAtxF44PseqlxB-yZb4QiTLsY0T8&amp;ll=53.48612%2C-2.19476z=20?hl=en</t>
  </si>
  <si>
    <t>https://www.google.com/maps/d/viewer?mid=1wLVvNAtxF44PseqlxB-yZb4QiTLsY0T8&amp;ll=53.65829%2C-2.31762z=20?hl=en</t>
  </si>
  <si>
    <t>https://www.google.com/maps/d/viewer?mid=1wLVvNAtxF44PseqlxB-yZb4QiTLsY0T8&amp;ll=49.76682%2C-7.55716z=20?hl=en</t>
  </si>
  <si>
    <t>https://www.google.com/maps/d/viewer?mid=1wLVvNAtxF44PseqlxB-yZb4QiTLsY0T8&amp;ll=53.47967%2C-2.07432z=20?hl=en</t>
  </si>
  <si>
    <t>https://www.google.com/maps/d/viewer?mid=1wLVvNAtxF44PseqlxB-yZb4QiTLsY0T8&amp;ll=53.72891%2C-2.69967z=20?hl=en</t>
  </si>
  <si>
    <t>https://www.google.com/maps/d/viewer?mid=1wLVvNAtxF44PseqlxB-yZb4QiTLsY0T8&amp;ll=53.69527%2C-2.83821z=20?hl=en</t>
  </si>
  <si>
    <t>https://www.google.com/maps/d/viewer?mid=1wLVvNAtxF44PseqlxB-yZb4QiTLsY0T8&amp;ll=53.5008%2C-2.30631z=20?hl=en</t>
  </si>
  <si>
    <t>https://www.google.com/maps/d/viewer?mid=1wLVvNAtxF44PseqlxB-yZb4QiTLsY0T8&amp;ll=53.8709%2C-3.00229z=20?hl=en</t>
  </si>
  <si>
    <t>https://www.google.com/maps/d/viewer?mid=1wLVvNAtxF44PseqlxB-yZb4QiTLsY0T8&amp;ll=53.55008%2C-2.19377z=20?hl=en</t>
  </si>
  <si>
    <t>https://www.google.com/maps/d/viewer?mid=1wLVvNAtxF44PseqlxB-yZb4QiTLsY0T8&amp;ll=53.46522%2C-2.29232z=20?hl=en</t>
  </si>
  <si>
    <t>https://www.google.com/maps/d/viewer?mid=1wLVvNAtxF44PseqlxB-yZb4QiTLsY0T8&amp;ll=53.47571%2C-2.32198z=20?hl=en</t>
  </si>
  <si>
    <t>https://www.google.com/maps/d/viewer?mid=1wLVvNAtxF44PseqlxB-yZb4QiTLsY0T8&amp;ll=54.01945%2C-2.89654z=20?hl=en</t>
  </si>
  <si>
    <t>https://www.google.com/maps/d/viewer?mid=1wLVvNAtxF44PseqlxB-yZb4QiTLsY0T8&amp;ll=53.4804%2C-2.26254z=20?hl=en</t>
  </si>
  <si>
    <t>https://www.google.com/maps/d/viewer?mid=1wLVvNAtxF44PseqlxB-yZb4QiTLsY0T8&amp;ll=53.77333%2C-2.7241z=20?hl=en</t>
  </si>
  <si>
    <t>https://www.google.com/maps/d/viewer?mid=1wLVvNAtxF44PseqlxB-yZb4QiTLsY0T8&amp;ll=54.1907%2C-3.11215z=20?hl=en</t>
  </si>
  <si>
    <t>https://www.google.com/maps/d/viewer?mid=1wLVvNAtxF44PseqlxB-yZb4QiTLsY0T8&amp;ll=53.59117%2C-2.42163z=20?hl=en</t>
  </si>
  <si>
    <t>https://www.google.com/maps/d/viewer?mid=1wLVvNAtxF44PseqlxB-yZb4QiTLsY0T8&amp;ll=53.53377%2C-2.71804z=20?hl=en</t>
  </si>
  <si>
    <t>https://www.google.com/maps/d/viewer?mid=1wLVvNAtxF44PseqlxB-yZb4QiTLsY0T8&amp;ll=53.45783%2C-2.3463z=20?hl=en</t>
  </si>
  <si>
    <t>https://www.google.com/maps/d/viewer?mid=1wLVvNAtxF44PseqlxB-yZb4QiTLsY0T8&amp;ll=53.46024%2C-2.22186z=20?hl=en</t>
  </si>
  <si>
    <t>https://www.google.com/maps/d/viewer?mid=1wLVvNAtxF44PseqlxB-yZb4QiTLsY0T8&amp;ll=53.83755%2C-3.038z=20?hl=en</t>
  </si>
  <si>
    <t>https://www.google.com/maps/d/viewer?mid=1wLVvNAtxF44PseqlxB-yZb4QiTLsY0T8&amp;ll=53.62276%2C-2.14745z=20?hl=en</t>
  </si>
  <si>
    <t>https://www.google.com/maps/d/viewer?mid=1wLVvNAtxF44PseqlxB-yZb4QiTLsY0T8&amp;ll=53.74992%2C-2.89139z=20?hl=en</t>
  </si>
  <si>
    <t>https://www.google.com/maps/d/viewer?mid=1wLVvNAtxF44PseqlxB-yZb4QiTLsY0T8&amp;ll=53.54994%2C-2.07712z=20?hl=en</t>
  </si>
  <si>
    <t>https://www.google.com/maps/d/viewer?mid=1wLVvNAtxF44PseqlxB-yZb4QiTLsY0T8&amp;ll=53.27612%2C-1.88528z=20?hl=en</t>
  </si>
  <si>
    <t>https://www.google.com/maps/d/viewer?mid=1wLVvNAtxF44PseqlxB-yZb4QiTLsY0T8&amp;ll=53.48637%2C-2.32144z=20?hl=en</t>
  </si>
  <si>
    <t>https://www.google.com/maps/d/viewer?mid=1wLVvNAtxF44PseqlxB-yZb4QiTLsY0T8&amp;ll=53.52756%2C-2.13328z=20?hl=en</t>
  </si>
  <si>
    <t>https://www.google.com/maps/d/viewer?mid=1wLVvNAtxF44PseqlxB-yZb4QiTLsY0T8&amp;ll=53.69546%2C-2.20587z=20?hl=en</t>
  </si>
  <si>
    <t>https://www.google.com/maps/d/viewer?mid=1wLVvNAtxF44PseqlxB-yZb4QiTLsY0T8&amp;ll=53.42927%2C-2.25292z=20?hl=en</t>
  </si>
  <si>
    <t>https://www.google.com/maps/d/viewer?mid=1wLVvNAtxF44PseqlxB-yZb4QiTLsY0T8&amp;ll=54.06148%2C-2.8712z=20?hl=en</t>
  </si>
  <si>
    <t>https://www.google.com/maps/d/viewer?mid=1wLVvNAtxF44PseqlxB-yZb4QiTLsY0T8&amp;ll=53.55846%2C-2.51787z=20?hl=en</t>
  </si>
  <si>
    <t>https://www.google.com/maps/d/viewer?mid=1wLVvNAtxF44PseqlxB-yZb4QiTLsY0T8&amp;ll=54.97122%2C-2.94587z=20?hl=en</t>
  </si>
  <si>
    <t>https://www.google.com/maps/d/viewer?mid=1wLVvNAtxF44PseqlxB-yZb4QiTLsY0T8&amp;ll=53.8213%2C-2.40551z=20?hl=en</t>
  </si>
  <si>
    <t>https://www.google.com/maps/d/viewer?mid=1wLVvNAtxF44PseqlxB-yZb4QiTLsY0T8&amp;ll=53.44816%2C-2.25856z=20?hl=en</t>
  </si>
  <si>
    <t>https://www.google.com/maps/d/viewer?mid=1wLVvNAtxF44PseqlxB-yZb4QiTLsY0T8&amp;ll=54.2264%2C-2.75888z=20?hl=en</t>
  </si>
  <si>
    <t>https://www.google.com/maps/d/viewer?mid=1wLVvNAtxF44PseqlxB-yZb4QiTLsY0T8&amp;ll=53.68571%2C-2.63892z=20?hl=en</t>
  </si>
  <si>
    <t>https://www.google.com/maps/d/viewer?mid=1wLVvNAtxF44PseqlxB-yZb4QiTLsY0T8&amp;ll=53.66875%2C-2.17152z=20?hl=en</t>
  </si>
  <si>
    <t>https://www.google.com/maps/d/viewer?mid=1wLVvNAtxF44PseqlxB-yZb4QiTLsY0T8&amp;ll=54.83863%2C-3.15621z=20?hl=en</t>
  </si>
  <si>
    <t>https://www.google.com/maps/d/viewer?mid=1wLVvNAtxF44PseqlxB-yZb4QiTLsY0T8&amp;ll=53.5485%2C-2.78962z=20?hl=en</t>
  </si>
  <si>
    <t>https://www.google.com/maps/d/viewer?mid=1wLVvNAtxF44PseqlxB-yZb4QiTLsY0T8&amp;ll=53.55098%2C-2.12386z=20?hl=en</t>
  </si>
  <si>
    <t>https://www.google.com/maps/d/viewer?mid=1wLVvNAtxF44PseqlxB-yZb4QiTLsY0T8&amp;ll=54.90121%2C-2.95842z=20?hl=en</t>
  </si>
  <si>
    <t>https://www.google.com/maps/d/viewer?mid=1wLVvNAtxF44PseqlxB-yZb4QiTLsY0T8&amp;ll=53.32839%2C-2.23096z=20?hl=en</t>
  </si>
  <si>
    <t>https://www.google.com/maps/d/viewer?mid=1wLVvNAtxF44PseqlxB-yZb4QiTLsY0T8&amp;ll=54.37764%2C-2.89989z=20?hl=en</t>
  </si>
  <si>
    <t>https://www.google.com/maps/d/viewer?mid=1wLVvNAtxF44PseqlxB-yZb4QiTLsY0T8&amp;ll=53.39295%2C-2.15205z=20?hl=en</t>
  </si>
  <si>
    <t>https://www.google.com/maps/d/viewer?mid=1wLVvNAtxF44PseqlxB-yZb4QiTLsY0T8&amp;ll=53.43161%2C-2.22931z=20?hl=en</t>
  </si>
  <si>
    <t>https://www.google.com/maps/d/viewer?mid=1wLVvNAtxF44PseqlxB-yZb4QiTLsY0T8&amp;ll=53.2661%2C-2.11995z=20?hl=en</t>
  </si>
  <si>
    <t>https://www.google.com/maps/d/viewer?mid=1wLVvNAtxF44PseqlxB-yZb4QiTLsY0T8&amp;ll=53.6078%2C-2.14463z=20?hl=en</t>
  </si>
  <si>
    <t>https://www.google.com/maps/d/viewer?mid=1wLVvNAtxF44PseqlxB-yZb4QiTLsY0T8&amp;ll=53.65696%2C-2.63346z=20?hl=en</t>
  </si>
  <si>
    <t>https://www.google.com/maps/d/viewer?mid=1wLVvNAtxF44PseqlxB-yZb4QiTLsY0T8&amp;ll=54.06695%2C-2.86808z=20?hl=en</t>
  </si>
  <si>
    <t>https://www.google.com/maps/d/viewer?mid=1wLVvNAtxF44PseqlxB-yZb4QiTLsY0T8&amp;ll=53.37375%2C-2.27006z=20?hl=en</t>
  </si>
  <si>
    <t>https://www.google.com/maps/d/viewer?mid=1wLVvNAtxF44PseqlxB-yZb4QiTLsY0T8&amp;ll=53.42486%2C-2.10484z=20?hl=en</t>
  </si>
  <si>
    <t>https://www.google.com/maps/d/viewer?mid=1wLVvNAtxF44PseqlxB-yZb4QiTLsY0T8&amp;ll=53.60129%2C-2.32053z=20?hl=en</t>
  </si>
  <si>
    <t>https://www.google.com/maps/d/viewer?mid=1wLVvNAtxF44PseqlxB-yZb4QiTLsY0T8&amp;ll=53.59372%2C-2.44394z=20?hl=en</t>
  </si>
  <si>
    <t>https://www.google.com/maps/d/viewer?mid=1wLVvNAtxF44PseqlxB-yZb4QiTLsY0T8&amp;ll=53.53086%2C-2.64373z=20?hl=en</t>
  </si>
  <si>
    <t>https://www.google.com/maps/d/viewer?mid=1wLVvNAtxF44PseqlxB-yZb4QiTLsY0T8&amp;ll=53.61411%2C-2.70439z=20?hl=en</t>
  </si>
  <si>
    <t>https://www.google.com/maps/d/viewer?mid=1wLVvNAtxF44PseqlxB-yZb4QiTLsY0T8&amp;ll=54.17673%2C-2.74403z=20?hl=en</t>
  </si>
  <si>
    <t>https://www.google.com/maps/d/viewer?mid=1wLVvNAtxF44PseqlxB-yZb4QiTLsY0T8&amp;ll=53.39156%2C-2.16403z=20?hl=en</t>
  </si>
  <si>
    <t>https://www.google.com/maps/d/viewer?mid=1wLVvNAtxF44PseqlxB-yZb4QiTLsY0T8&amp;ll=53.51279%2C-2.29754z=20?hl=en</t>
  </si>
  <si>
    <t>https://www.google.com/maps/d/viewer?mid=1wLVvNAtxF44PseqlxB-yZb4QiTLsY0T8&amp;ll=53.39778%2C-2.35667z=20?hl=en</t>
  </si>
  <si>
    <t>https://www.google.com/maps/d/viewer?mid=1wLVvNAtxF44PseqlxB-yZb4QiTLsY0T8&amp;ll=53.51405%2C-2.51233z=20?hl=en</t>
  </si>
  <si>
    <t>https://www.google.com/maps/d/viewer?mid=1wLVvNAtxF44PseqlxB-yZb4QiTLsY0T8&amp;ll=53.47087%2C-2.35076z=20?hl=en</t>
  </si>
  <si>
    <t>https://www.google.com/maps/d/viewer?mid=1wLVvNAtxF44PseqlxB-yZb4QiTLsY0T8&amp;ll=53.62216%2C-2.13727z=20?hl=en</t>
  </si>
  <si>
    <t>https://www.google.com/maps/d/viewer?mid=1wLVvNAtxF44PseqlxB-yZb4QiTLsY0T8&amp;ll=53.47593%2C-2.23943z=20?hl=en</t>
  </si>
  <si>
    <t>https://www.google.com/maps/d/viewer?mid=1wLVvNAtxF44PseqlxB-yZb4QiTLsY0T8&amp;ll=53.59102%2C-2.42059z=20?hl=en</t>
  </si>
  <si>
    <t>https://www.google.com/maps/d/viewer?mid=1wLVvNAtxF44PseqlxB-yZb4QiTLsY0T8&amp;ll=53.5967%2C-2.29975z=20?hl=en</t>
  </si>
  <si>
    <t>https://www.google.com/maps/d/viewer?mid=1wLVvNAtxF44PseqlxB-yZb4QiTLsY0T8&amp;ll=53.27596%2C-1.885z=20?hl=en</t>
  </si>
  <si>
    <t>https://www.google.com/maps/d/viewer?mid=1wLVvNAtxF44PseqlxB-yZb4QiTLsY0T8&amp;ll=54.8993%2C-2.9589z=20?hl=en</t>
  </si>
  <si>
    <t>https://www.google.com/maps/d/viewer?mid=1wLVvNAtxF44PseqlxB-yZb4QiTLsY0T8&amp;ll=53.43349%2C-2.40648z=20?hl=en</t>
  </si>
  <si>
    <t>https://www.google.com/maps/d/viewer?mid=1wLVvNAtxF44PseqlxB-yZb4QiTLsY0T8&amp;ll=53.4802%2C-2.14954z=20?hl=en</t>
  </si>
  <si>
    <t>https://www.google.com/maps/d/viewer?mid=1wLVvNAtxF44PseqlxB-yZb4QiTLsY0T8&amp;ll=53.37854%2C-2.1319z=20?hl=en</t>
  </si>
  <si>
    <t>https://www.google.com/maps/d/viewer?mid=1wLVvNAtxF44PseqlxB-yZb4QiTLsY0T8&amp;ll=53.77521%2C-2.33688z=20?hl=en</t>
  </si>
  <si>
    <t>https://www.google.com/maps/d/viewer?mid=1wLVvNAtxF44PseqlxB-yZb4QiTLsY0T8&amp;ll=53.53905%2C-2.35884z=20?hl=en</t>
  </si>
  <si>
    <t>https://www.google.com/maps/d/viewer?mid=1wLVvNAtxF44PseqlxB-yZb4QiTLsY0T8&amp;ll=53.70478%2C-2.69663z=20?hl=en</t>
  </si>
  <si>
    <t>https://www.google.com/maps/d/viewer?mid=1wLVvNAtxF44PseqlxB-yZb4QiTLsY0T8&amp;ll=53.75633%2C-2.98215z=20?hl=en</t>
  </si>
  <si>
    <t>https://www.google.com/maps/d/viewer?mid=1wLVvNAtxF44PseqlxB-yZb4QiTLsY0T8&amp;ll=53.26811%2C-2.12063z=20?hl=en</t>
  </si>
  <si>
    <t>https://www.google.com/maps/d/viewer?mid=1wLVvNAtxF44PseqlxB-yZb4QiTLsY0T8&amp;ll=53.36201%2C-2.2408z=20?hl=en</t>
  </si>
  <si>
    <t>https://www.google.com/maps/d/viewer?mid=1wLVvNAtxF44PseqlxB-yZb4QiTLsY0T8&amp;ll=53.35237%2C-1.9844z=20?hl=en</t>
  </si>
  <si>
    <t>https://www.google.com/maps/d/viewer?mid=1wLVvNAtxF44PseqlxB-yZb4QiTLsY0T8&amp;ll=53.5356%2C-2.71374z=20?hl=en</t>
  </si>
  <si>
    <t>https://www.google.com/maps/d/viewer?mid=1wLVvNAtxF44PseqlxB-yZb4QiTLsY0T8&amp;ll=53.78114%2C-2.9776z=20?hl=en</t>
  </si>
  <si>
    <t>https://www.google.com/maps/d/viewer?mid=1wLVvNAtxF44PseqlxB-yZb4QiTLsY0T8&amp;ll=54.66637%2C-2.77723z=20?hl=en</t>
  </si>
  <si>
    <t>https://www.google.com/maps/d/viewer?mid=1wLVvNAtxF44PseqlxB-yZb4QiTLsY0T8&amp;ll=53.49001%2C-2.23427z=20?hl=en</t>
  </si>
  <si>
    <t>https://www.google.com/maps/d/viewer?mid=1wLVvNAtxF44PseqlxB-yZb4QiTLsY0T8&amp;ll=53.75725%2C-2.73184z=20?hl=en</t>
  </si>
  <si>
    <t>https://www.google.com/maps/d/viewer?mid=1wLVvNAtxF44PseqlxB-yZb4QiTLsY0T8&amp;ll=53.69402%2C-2.30041z=20?hl=en</t>
  </si>
  <si>
    <t>https://www.google.com/maps/d/viewer?mid=1wLVvNAtxF44PseqlxB-yZb4QiTLsY0T8&amp;ll=53.4523%2C-2.30113z=20?hl=en</t>
  </si>
  <si>
    <t>https://www.google.com/maps/d/viewer?mid=1wLVvNAtxF44PseqlxB-yZb4QiTLsY0T8&amp;ll=53.41552%2C-2.13492z=20?hl=en</t>
  </si>
  <si>
    <t>https://www.google.com/maps/d/viewer?mid=1wLVvNAtxF44PseqlxB-yZb4QiTLsY0T8&amp;ll=53.53645%2C-2.62967z=20?hl=en</t>
  </si>
  <si>
    <t>https://www.google.com/maps/d/viewer?mid=1wLVvNAtxF44PseqlxB-yZb4QiTLsY0T8&amp;ll=53.43422%2C-2.69482z=20?hl=en</t>
  </si>
  <si>
    <t>https://www.google.com/maps/d/viewer?mid=1wLVvNAtxF44PseqlxB-yZb4QiTLsY0T8&amp;ll=53.41506%2C-2.13109z=20?hl=en</t>
  </si>
  <si>
    <t>https://www.google.com/maps/d/viewer?mid=1wLVvNAtxF44PseqlxB-yZb4QiTLsY0T8&amp;ll=54.94163%2C-2.96438z=20?hl=en</t>
  </si>
  <si>
    <t>https://www.google.com/maps/d/viewer?mid=1wLVvNAtxF44PseqlxB-yZb4QiTLsY0T8&amp;ll=54.0327%2C-2.88898z=20?hl=en</t>
  </si>
  <si>
    <t>https://www.google.com/maps/d/viewer?mid=1wLVvNAtxF44PseqlxB-yZb4QiTLsY0T8&amp;ll=54.29784%2C-2.67178z=20?hl=en</t>
  </si>
  <si>
    <t>https://www.google.com/maps/d/viewer?mid=1wLVvNAtxF44PseqlxB-yZb4QiTLsY0T8&amp;ll=53.46815%2C-2.84892z=20?hl=en</t>
  </si>
  <si>
    <t>https://www.google.com/maps/d/viewer?mid=1wLVvNAtxF44PseqlxB-yZb4QiTLsY0T8&amp;ll=53.74622%2C-2.75632z=20?hl=en</t>
  </si>
  <si>
    <t>https://www.google.com/maps/d/viewer?mid=1wLVvNAtxF44PseqlxB-yZb4QiTLsY0T8&amp;ll=53.62146%2C-2.21622z=20?hl=en</t>
  </si>
  <si>
    <t>https://www.google.com/maps/d/viewer?mid=1wLVvNAtxF44PseqlxB-yZb4QiTLsY0T8&amp;ll=53.42198%2C-2.27508z=20?hl=en</t>
  </si>
  <si>
    <t>https://www.google.com/maps/d/viewer?mid=1wLVvNAtxF44PseqlxB-yZb4QiTLsY0T8&amp;ll=53.49223%2C-2.04417z=20?hl=en</t>
  </si>
  <si>
    <t>https://www.google.com/maps/d/viewer?mid=1wLVvNAtxF44PseqlxB-yZb4QiTLsY0T8&amp;ll=53.87925%2C-2.98909z=20?hl=en</t>
  </si>
  <si>
    <t>https://www.google.com/maps/d/viewer?mid=1wLVvNAtxF44PseqlxB-yZb4QiTLsY0T8&amp;ll=53.56258%2C-2.81944z=20?hl=en</t>
  </si>
  <si>
    <t>https://www.google.com/maps/d/viewer?mid=1wLVvNAtxF44PseqlxB-yZb4QiTLsY0T8&amp;ll=53.52976%2C-2.16566z=20?hl=en</t>
  </si>
  <si>
    <t>Key</t>
  </si>
  <si>
    <t>Headroom (MW)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</si>
</sst>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1"/>
      <color theme="0"/>
      <name val="Arial"/>
      <family val="2"/>
    </font>
    <font>
      <sz val="11"/>
      <name val="Calibri"/>
      <family val="2"/>
      <scheme val="minor"/>
    </font>
    <font>
      <sz val="11"/>
      <color theme="1"/>
      <name val="Calibri"/>
      <family val="2"/>
      <scheme val="minor"/>
    </font>
    <font>
      <sz val="10"/>
      <name val="Arial"/>
      <family val="2"/>
    </font>
    <font>
      <sz val="10"/>
      <color theme="1"/>
      <name val="Calibri"/>
      <family val="2"/>
      <scheme val="minor"/>
    </font>
    <font>
      <b/>
      <sz val="20"/>
      <color rgb="FF00245D"/>
      <name val="Calibri"/>
      <family val="2"/>
      <scheme val="minor"/>
    </font>
    <font>
      <b/>
      <sz val="22"/>
      <color rgb="FF00245D"/>
      <name val="Calibri"/>
      <family val="2"/>
      <scheme val="minor"/>
    </font>
    <font>
      <b/>
      <sz val="20"/>
      <color rgb="FF92D050"/>
      <name val="Calibri"/>
      <family val="2"/>
      <scheme val="minor"/>
    </font>
    <font>
      <sz val="18"/>
      <color rgb="FF00245D"/>
      <name val="Calibri"/>
      <family val="2"/>
      <scheme val="minor"/>
    </font>
    <font>
      <b/>
      <sz val="11"/>
      <color theme="1"/>
      <name val="Calibri"/>
      <family val="2"/>
      <scheme val="minor"/>
    </font>
    <font>
      <b/>
      <sz val="18"/>
      <color theme="0"/>
      <name val="Calibri"/>
      <family val="2"/>
      <scheme val="minor"/>
    </font>
    <font>
      <b/>
      <sz val="11"/>
      <color theme="0"/>
      <name val="Calibri"/>
      <family val="2"/>
      <scheme val="minor"/>
    </font>
    <font>
      <b/>
      <i/>
      <u/>
      <sz val="11"/>
      <color theme="0"/>
      <name val="Calibri"/>
      <family val="2"/>
      <scheme val="minor"/>
    </font>
    <font>
      <b/>
      <sz val="16"/>
      <color theme="0"/>
      <name val="Calibri"/>
      <family val="2"/>
      <scheme val="minor"/>
    </font>
    <font>
      <sz val="8"/>
      <name val="Calibri"/>
      <family val="2"/>
      <scheme val="minor"/>
    </font>
    <font>
      <sz val="12"/>
      <color theme="1"/>
      <name val="Calibri"/>
      <family val="2"/>
      <scheme val="minor"/>
    </font>
    <font>
      <b/>
      <sz val="10"/>
      <color theme="1"/>
      <name val="Calibri"/>
      <family val="2"/>
      <scheme val="minor"/>
    </font>
    <font>
      <u/>
      <sz val="10"/>
      <color theme="10"/>
      <name val="Arial"/>
      <family val="2"/>
    </font>
    <font>
      <u/>
      <sz val="10"/>
      <color theme="10"/>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rgb="FF00245D"/>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s>
  <borders count="32">
    <border>
      <left/>
      <right/>
      <top/>
      <bottom/>
      <diagonal/>
    </border>
    <border>
      <left style="thin">
        <color rgb="FF00245D"/>
      </left>
      <right style="thin">
        <color rgb="FF00245D"/>
      </right>
      <top style="thin">
        <color rgb="FF00245D"/>
      </top>
      <bottom style="thin">
        <color rgb="FF00245D"/>
      </bottom>
      <diagonal/>
    </border>
    <border>
      <left style="thin">
        <color rgb="FF00245D"/>
      </left>
      <right/>
      <top style="thin">
        <color rgb="FF00245D"/>
      </top>
      <bottom style="thin">
        <color rgb="FF00245D"/>
      </bottom>
      <diagonal/>
    </border>
    <border>
      <left/>
      <right style="thin">
        <color rgb="FF00245D"/>
      </right>
      <top style="thin">
        <color rgb="FF00245D"/>
      </top>
      <bottom style="thin">
        <color rgb="FF00245D"/>
      </bottom>
      <diagonal/>
    </border>
    <border>
      <left/>
      <right/>
      <top style="thin">
        <color rgb="FF00245D"/>
      </top>
      <bottom style="thin">
        <color rgb="FF00245D"/>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245D"/>
      </right>
      <top/>
      <bottom style="thin">
        <color rgb="FF00245D"/>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rgb="FF00245D"/>
      </bottom>
      <diagonal/>
    </border>
    <border>
      <left style="thin">
        <color rgb="FF00245D"/>
      </left>
      <right/>
      <top style="thin">
        <color rgb="FF00245D"/>
      </top>
      <bottom/>
      <diagonal/>
    </border>
    <border>
      <left/>
      <right/>
      <top style="thin">
        <color rgb="FF00245D"/>
      </top>
      <bottom/>
      <diagonal/>
    </border>
    <border>
      <left/>
      <right style="thin">
        <color rgb="FF00245D"/>
      </right>
      <top style="thin">
        <color rgb="FF00245D"/>
      </top>
      <bottom/>
      <diagonal/>
    </border>
    <border>
      <left style="thin">
        <color rgb="FF00245D"/>
      </left>
      <right/>
      <top/>
      <bottom/>
      <diagonal/>
    </border>
    <border>
      <left/>
      <right style="thin">
        <color rgb="FF00245D"/>
      </right>
      <top/>
      <bottom/>
      <diagonal/>
    </border>
    <border>
      <left style="thin">
        <color rgb="FF00245D"/>
      </left>
      <right/>
      <top/>
      <bottom style="thin">
        <color rgb="FF00245D"/>
      </bottom>
      <diagonal/>
    </border>
    <border>
      <left/>
      <right/>
      <top/>
      <bottom style="thin">
        <color rgb="FF00245D"/>
      </bottom>
      <diagonal/>
    </border>
    <border>
      <left/>
      <right style="thin">
        <color indexed="64"/>
      </right>
      <top/>
      <bottom style="thin">
        <color indexed="64"/>
      </bottom>
      <diagonal/>
    </border>
    <border>
      <left/>
      <right/>
      <top style="thin">
        <color indexed="64"/>
      </top>
      <bottom/>
      <diagonal/>
    </border>
    <border>
      <left/>
      <right/>
      <top style="thin">
        <color indexed="64"/>
      </top>
      <bottom style="thin">
        <color rgb="FF00245D"/>
      </bottom>
      <diagonal/>
    </border>
    <border>
      <left/>
      <right style="thin">
        <color rgb="FF00245D"/>
      </right>
      <top style="thin">
        <color indexed="64"/>
      </top>
      <bottom style="thin">
        <color rgb="FF00245D"/>
      </bottom>
      <diagonal/>
    </border>
    <border>
      <left/>
      <right style="thin">
        <color rgb="FF00245D"/>
      </right>
      <top style="thin">
        <color indexed="64"/>
      </top>
      <bottom style="thin">
        <color indexed="64"/>
      </bottom>
      <diagonal/>
    </border>
    <border>
      <left/>
      <right/>
      <top/>
      <bottom style="thin">
        <color indexed="64"/>
      </bottom>
      <diagonal/>
    </border>
  </borders>
  <cellStyleXfs count="10">
    <xf numFmtId="0" fontId="0" fillId="0" borderId="0"/>
    <xf numFmtId="0" fontId="8" fillId="0" borderId="0"/>
    <xf numFmtId="0" fontId="5" fillId="0" borderId="0"/>
    <xf numFmtId="0" fontId="9" fillId="0" borderId="0"/>
    <xf numFmtId="0" fontId="9" fillId="0" borderId="0"/>
    <xf numFmtId="0" fontId="9" fillId="0" borderId="0"/>
    <xf numFmtId="9" fontId="8" fillId="0" borderId="0" applyFont="0" applyFill="0" applyBorder="0" applyAlignment="0" applyProtection="0"/>
    <xf numFmtId="0" fontId="5" fillId="0" borderId="0"/>
    <xf numFmtId="0" fontId="8" fillId="0" borderId="0"/>
    <xf numFmtId="0" fontId="23" fillId="0" borderId="0" applyNumberFormat="0" applyFill="0" applyBorder="0" applyAlignment="0" applyProtection="0"/>
  </cellStyleXfs>
  <cellXfs count="151">
    <xf numFmtId="0" fontId="0" fillId="0" borderId="0" xfId="0"/>
    <xf numFmtId="0" fontId="10" fillId="2" borderId="0" xfId="0" applyFont="1" applyFill="1"/>
    <xf numFmtId="0" fontId="0" fillId="2" borderId="0" xfId="0" applyFill="1"/>
    <xf numFmtId="0" fontId="13" fillId="2" borderId="0" xfId="0" applyFont="1" applyFill="1" applyAlignment="1">
      <alignment horizontal="center"/>
    </xf>
    <xf numFmtId="0" fontId="10" fillId="2" borderId="0" xfId="0" applyFont="1" applyFill="1" applyBorder="1"/>
    <xf numFmtId="0" fontId="10" fillId="2" borderId="0" xfId="0" applyNumberFormat="1" applyFont="1" applyFill="1" applyBorder="1" applyAlignment="1">
      <alignment horizontal="left" vertical="center" wrapText="1"/>
    </xf>
    <xf numFmtId="0" fontId="10" fillId="2" borderId="0" xfId="0" applyFont="1" applyFill="1" applyBorder="1" applyAlignment="1">
      <alignment horizontal="center" vertical="center"/>
    </xf>
    <xf numFmtId="0" fontId="8" fillId="2" borderId="1" xfId="0" applyFont="1" applyFill="1" applyBorder="1" applyAlignment="1">
      <alignment horizontal="center"/>
    </xf>
    <xf numFmtId="0" fontId="8" fillId="2" borderId="1" xfId="0" applyNumberFormat="1" applyFont="1" applyFill="1" applyBorder="1" applyAlignment="1">
      <alignment horizontal="center"/>
    </xf>
    <xf numFmtId="164" fontId="8" fillId="2" borderId="1" xfId="0" applyNumberFormat="1" applyFont="1" applyFill="1" applyBorder="1" applyAlignment="1">
      <alignment horizontal="center"/>
    </xf>
    <xf numFmtId="0" fontId="8" fillId="2" borderId="1" xfId="0" applyFont="1" applyFill="1" applyBorder="1" applyAlignment="1">
      <alignment horizontal="center" vertical="top"/>
    </xf>
    <xf numFmtId="164" fontId="8" fillId="2" borderId="1" xfId="0" applyNumberFormat="1" applyFont="1" applyFill="1" applyBorder="1" applyAlignment="1">
      <alignment horizontal="center" vertical="top"/>
    </xf>
    <xf numFmtId="0" fontId="7" fillId="2" borderId="1" xfId="0" applyFont="1" applyFill="1" applyBorder="1" applyAlignment="1">
      <alignment horizontal="center" vertical="top"/>
    </xf>
    <xf numFmtId="0" fontId="8" fillId="2" borderId="0" xfId="1" applyFill="1"/>
    <xf numFmtId="164" fontId="7" fillId="2" borderId="1" xfId="1" applyNumberFormat="1" applyFont="1" applyFill="1" applyBorder="1" applyAlignment="1">
      <alignment horizontal="center" vertical="center"/>
    </xf>
    <xf numFmtId="0" fontId="8" fillId="2" borderId="0" xfId="1" applyFill="1" applyBorder="1"/>
    <xf numFmtId="0" fontId="10" fillId="2" borderId="2" xfId="0" applyNumberFormat="1" applyFont="1" applyFill="1" applyBorder="1" applyAlignment="1">
      <alignment vertical="center" wrapText="1"/>
    </xf>
    <xf numFmtId="0" fontId="10" fillId="2" borderId="4" xfId="0" applyNumberFormat="1" applyFont="1" applyFill="1" applyBorder="1" applyAlignment="1">
      <alignment vertical="center" wrapText="1"/>
    </xf>
    <xf numFmtId="0" fontId="10" fillId="2" borderId="3" xfId="0" applyNumberFormat="1" applyFont="1" applyFill="1" applyBorder="1" applyAlignment="1">
      <alignment vertical="center" wrapText="1"/>
    </xf>
    <xf numFmtId="0" fontId="13" fillId="2" borderId="0" xfId="0" applyFont="1" applyFill="1" applyAlignment="1">
      <alignment horizontal="center"/>
    </xf>
    <xf numFmtId="0" fontId="12" fillId="2" borderId="0" xfId="0" applyFont="1" applyFill="1" applyBorder="1" applyAlignment="1">
      <alignment horizontal="center" vertical="center"/>
    </xf>
    <xf numFmtId="0" fontId="8" fillId="2" borderId="0" xfId="0" applyNumberFormat="1" applyFont="1" applyFill="1" applyBorder="1" applyAlignment="1" applyProtection="1">
      <alignment horizontal="center"/>
      <protection locked="0"/>
    </xf>
    <xf numFmtId="0" fontId="8" fillId="2" borderId="1" xfId="0" applyFont="1" applyFill="1" applyBorder="1" applyAlignment="1">
      <alignment horizontal="center" vertical="center"/>
    </xf>
    <xf numFmtId="2" fontId="8" fillId="2" borderId="1" xfId="0" applyNumberFormat="1" applyFont="1" applyFill="1" applyBorder="1" applyAlignment="1">
      <alignment horizontal="center" vertical="center"/>
    </xf>
    <xf numFmtId="164" fontId="8" fillId="2" borderId="1" xfId="0" applyNumberFormat="1" applyFont="1" applyFill="1" applyBorder="1" applyAlignment="1">
      <alignment horizontal="center" vertical="center"/>
    </xf>
    <xf numFmtId="164" fontId="7" fillId="2" borderId="1" xfId="0" applyNumberFormat="1" applyFont="1" applyFill="1" applyBorder="1" applyAlignment="1">
      <alignment horizontal="center" vertical="center"/>
    </xf>
    <xf numFmtId="0" fontId="17" fillId="3" borderId="11" xfId="0" applyFont="1" applyFill="1" applyBorder="1" applyAlignment="1" applyProtection="1">
      <alignment horizontal="center" vertical="center"/>
    </xf>
    <xf numFmtId="0" fontId="17" fillId="3" borderId="7" xfId="0" applyFont="1" applyFill="1" applyBorder="1" applyAlignment="1" applyProtection="1">
      <alignment horizontal="center" vertical="center"/>
    </xf>
    <xf numFmtId="0" fontId="17" fillId="3" borderId="13" xfId="0" applyFont="1" applyFill="1" applyBorder="1" applyAlignment="1" applyProtection="1">
      <alignment horizontal="center" vertical="center"/>
    </xf>
    <xf numFmtId="0" fontId="7" fillId="2" borderId="1" xfId="1" applyFont="1" applyFill="1" applyBorder="1" applyAlignment="1">
      <alignment horizontal="left" vertical="center"/>
    </xf>
    <xf numFmtId="0" fontId="10" fillId="2" borderId="22" xfId="0" applyFont="1" applyFill="1" applyBorder="1"/>
    <xf numFmtId="0" fontId="10" fillId="2" borderId="23" xfId="0" applyFont="1" applyFill="1" applyBorder="1"/>
    <xf numFmtId="0" fontId="10" fillId="2" borderId="23" xfId="0" applyNumberFormat="1" applyFont="1" applyFill="1" applyBorder="1" applyAlignment="1">
      <alignment vertical="center" wrapText="1"/>
    </xf>
    <xf numFmtId="0" fontId="10" fillId="2" borderId="24" xfId="0" applyNumberFormat="1" applyFont="1" applyFill="1" applyBorder="1" applyAlignment="1">
      <alignment vertical="center" wrapText="1"/>
    </xf>
    <xf numFmtId="0" fontId="10" fillId="2" borderId="25" xfId="0" applyNumberFormat="1" applyFont="1" applyFill="1" applyBorder="1" applyAlignment="1">
      <alignment vertical="center" wrapText="1"/>
    </xf>
    <xf numFmtId="0" fontId="10" fillId="2" borderId="10" xfId="0" applyNumberFormat="1" applyFont="1" applyFill="1" applyBorder="1" applyAlignment="1">
      <alignment vertical="center" wrapText="1"/>
    </xf>
    <xf numFmtId="0" fontId="10" fillId="2" borderId="24" xfId="0" applyFont="1" applyFill="1" applyBorder="1"/>
    <xf numFmtId="0" fontId="10" fillId="2" borderId="25" xfId="0" applyFont="1" applyFill="1" applyBorder="1"/>
    <xf numFmtId="0" fontId="10" fillId="2" borderId="10" xfId="0" applyFont="1" applyFill="1" applyBorder="1"/>
    <xf numFmtId="0" fontId="10" fillId="6" borderId="5" xfId="0" applyFont="1" applyFill="1" applyBorder="1"/>
    <xf numFmtId="0" fontId="10" fillId="5" borderId="5" xfId="0" applyFont="1" applyFill="1" applyBorder="1"/>
    <xf numFmtId="0" fontId="10" fillId="4" borderId="5" xfId="0" applyFont="1" applyFill="1" applyBorder="1"/>
    <xf numFmtId="164" fontId="8" fillId="2" borderId="1" xfId="0" applyNumberFormat="1" applyFont="1" applyFill="1" applyBorder="1" applyAlignment="1">
      <alignment horizontal="center" vertical="center"/>
    </xf>
    <xf numFmtId="0" fontId="17" fillId="3" borderId="5" xfId="0" applyFont="1" applyFill="1" applyBorder="1" applyAlignment="1" applyProtection="1">
      <alignment horizontal="left" vertical="center"/>
    </xf>
    <xf numFmtId="0" fontId="17" fillId="3" borderId="7" xfId="0" applyFont="1" applyFill="1" applyBorder="1" applyAlignment="1" applyProtection="1">
      <alignment horizontal="left" vertical="center"/>
    </xf>
    <xf numFmtId="0" fontId="8" fillId="2" borderId="12" xfId="0" applyFont="1" applyFill="1" applyBorder="1" applyAlignment="1"/>
    <xf numFmtId="0" fontId="8" fillId="2" borderId="30" xfId="0" applyFont="1" applyFill="1" applyBorder="1" applyAlignment="1"/>
    <xf numFmtId="0" fontId="8" fillId="2" borderId="28" xfId="0" applyFont="1" applyFill="1" applyBorder="1" applyAlignment="1"/>
    <xf numFmtId="0" fontId="8" fillId="2" borderId="29" xfId="0" applyFont="1" applyFill="1" applyBorder="1" applyAlignment="1"/>
    <xf numFmtId="0" fontId="8" fillId="2" borderId="0" xfId="0" applyFont="1" applyFill="1" applyBorder="1" applyAlignment="1">
      <alignment horizontal="justify" vertical="center" wrapText="1"/>
    </xf>
    <xf numFmtId="0" fontId="8" fillId="2" borderId="0" xfId="0" applyFont="1" applyFill="1" applyBorder="1" applyAlignment="1">
      <alignment horizontal="justify" vertical="center" wrapText="1"/>
    </xf>
    <xf numFmtId="164" fontId="8" fillId="2" borderId="1" xfId="0" applyNumberFormat="1" applyFont="1" applyFill="1" applyBorder="1" applyAlignment="1">
      <alignment horizontal="center" vertical="center"/>
    </xf>
    <xf numFmtId="164" fontId="8" fillId="2" borderId="1" xfId="0" applyNumberFormat="1" applyFont="1" applyFill="1" applyBorder="1" applyAlignment="1">
      <alignment horizontal="center" vertical="center"/>
    </xf>
    <xf numFmtId="0" fontId="17" fillId="3" borderId="5" xfId="0" applyFont="1" applyFill="1" applyBorder="1" applyAlignment="1" applyProtection="1">
      <alignment vertical="center"/>
    </xf>
    <xf numFmtId="0" fontId="8" fillId="2" borderId="0" xfId="0" applyFont="1" applyFill="1" applyBorder="1" applyAlignment="1">
      <alignment vertical="center" wrapText="1"/>
    </xf>
    <xf numFmtId="2" fontId="22" fillId="2" borderId="5" xfId="0" applyNumberFormat="1" applyFont="1" applyFill="1" applyBorder="1" applyAlignment="1">
      <alignment horizontal="center" vertical="center"/>
    </xf>
    <xf numFmtId="2" fontId="10" fillId="2" borderId="0" xfId="0" applyNumberFormat="1" applyFont="1" applyFill="1"/>
    <xf numFmtId="0" fontId="8" fillId="2" borderId="0" xfId="1" applyFill="1" applyBorder="1" applyAlignment="1">
      <alignment vertical="top" wrapText="1"/>
    </xf>
    <xf numFmtId="0" fontId="0" fillId="2" borderId="0" xfId="0" applyFill="1" applyBorder="1" applyAlignment="1">
      <alignment vertical="top"/>
    </xf>
    <xf numFmtId="0" fontId="14" fillId="2" borderId="0" xfId="0" applyFont="1" applyFill="1" applyBorder="1" applyAlignment="1" applyProtection="1">
      <alignment vertical="center"/>
    </xf>
    <xf numFmtId="0" fontId="17" fillId="3" borderId="13" xfId="0" applyFont="1" applyFill="1" applyBorder="1" applyAlignment="1" applyProtection="1">
      <alignment horizontal="center" vertical="center"/>
    </xf>
    <xf numFmtId="0" fontId="17" fillId="3" borderId="16" xfId="0" applyFont="1" applyFill="1" applyBorder="1" applyAlignment="1" applyProtection="1">
      <alignment horizontal="center" vertical="center"/>
    </xf>
    <xf numFmtId="0" fontId="17" fillId="3" borderId="15" xfId="0" applyFont="1" applyFill="1" applyBorder="1" applyAlignment="1" applyProtection="1">
      <alignment horizontal="center" vertical="center"/>
    </xf>
    <xf numFmtId="0" fontId="17" fillId="3" borderId="8" xfId="0" applyFont="1" applyFill="1" applyBorder="1" applyAlignment="1" applyProtection="1">
      <alignment horizontal="center" vertical="center"/>
    </xf>
    <xf numFmtId="0" fontId="17" fillId="3" borderId="9" xfId="0" applyFont="1" applyFill="1" applyBorder="1" applyAlignment="1" applyProtection="1">
      <alignment horizontal="center" vertical="center"/>
    </xf>
    <xf numFmtId="0" fontId="8" fillId="2" borderId="5" xfId="0" applyFont="1" applyFill="1" applyBorder="1" applyAlignment="1" applyProtection="1">
      <alignment horizontal="center"/>
      <protection locked="0"/>
    </xf>
    <xf numFmtId="0" fontId="17" fillId="3" borderId="7" xfId="0" applyFont="1" applyFill="1" applyBorder="1" applyAlignment="1" applyProtection="1">
      <alignment horizontal="center" vertical="center"/>
    </xf>
    <xf numFmtId="0" fontId="17" fillId="3" borderId="5" xfId="0" applyFont="1" applyFill="1" applyBorder="1" applyAlignment="1" applyProtection="1">
      <alignment horizontal="center" vertical="center"/>
    </xf>
    <xf numFmtId="0" fontId="24" fillId="2" borderId="22" xfId="9" applyFont="1" applyFill="1" applyBorder="1"/>
    <xf numFmtId="0" fontId="17" fillId="3" borderId="12" xfId="0" applyFont="1" applyFill="1" applyBorder="1" applyAlignment="1" applyProtection="1">
      <alignment horizontal="left" vertical="center"/>
    </xf>
    <xf numFmtId="0" fontId="17" fillId="3" borderId="27" xfId="0" applyFont="1" applyFill="1" applyBorder="1" applyAlignment="1" applyProtection="1">
      <alignment horizontal="left" vertical="center"/>
    </xf>
    <xf numFmtId="0" fontId="8" fillId="2" borderId="13" xfId="0" applyFont="1" applyFill="1" applyBorder="1" applyAlignment="1" applyProtection="1">
      <alignment horizontal="center"/>
      <protection locked="0"/>
    </xf>
    <xf numFmtId="0" fontId="8" fillId="2" borderId="16" xfId="0" applyFont="1" applyFill="1" applyBorder="1" applyAlignment="1" applyProtection="1">
      <alignment horizontal="center"/>
      <protection locked="0"/>
    </xf>
    <xf numFmtId="0" fontId="8" fillId="2" borderId="16" xfId="0" applyFont="1" applyFill="1" applyBorder="1" applyAlignment="1" applyProtection="1">
      <alignment horizontal="center" vertical="center"/>
      <protection locked="0"/>
    </xf>
    <xf numFmtId="0" fontId="8" fillId="2" borderId="15" xfId="0" applyNumberFormat="1" applyFont="1" applyFill="1" applyBorder="1" applyAlignment="1" applyProtection="1">
      <alignment horizontal="center" vertical="center"/>
      <protection locked="0"/>
    </xf>
    <xf numFmtId="0" fontId="23" fillId="2" borderId="1" xfId="9" applyFill="1" applyBorder="1" applyAlignment="1">
      <alignment horizontal="center" vertical="center"/>
    </xf>
    <xf numFmtId="0" fontId="3" fillId="2" borderId="1" xfId="0" applyFont="1" applyFill="1" applyBorder="1" applyAlignment="1">
      <alignment horizontal="center"/>
    </xf>
    <xf numFmtId="0" fontId="10" fillId="7" borderId="0" xfId="0" applyFont="1" applyFill="1"/>
    <xf numFmtId="0" fontId="10" fillId="2" borderId="22" xfId="0" applyNumberFormat="1" applyFont="1" applyFill="1" applyBorder="1" applyAlignment="1">
      <alignment horizontal="justify" vertical="center" wrapText="1"/>
    </xf>
    <xf numFmtId="0" fontId="10" fillId="2" borderId="0" xfId="0" applyNumberFormat="1" applyFont="1" applyFill="1" applyBorder="1" applyAlignment="1">
      <alignment horizontal="justify" vertical="center" wrapText="1"/>
    </xf>
    <xf numFmtId="0" fontId="16" fillId="3" borderId="19" xfId="0" applyFont="1" applyFill="1" applyBorder="1" applyAlignment="1" applyProtection="1">
      <alignment horizontal="left" vertical="center"/>
    </xf>
    <xf numFmtId="0" fontId="16" fillId="3" borderId="20" xfId="0" applyFont="1" applyFill="1" applyBorder="1" applyAlignment="1" applyProtection="1">
      <alignment horizontal="left" vertical="center"/>
    </xf>
    <xf numFmtId="0" fontId="16" fillId="3" borderId="21" xfId="0" applyFont="1" applyFill="1" applyBorder="1" applyAlignment="1" applyProtection="1">
      <alignment horizontal="left" vertical="center"/>
    </xf>
    <xf numFmtId="0" fontId="17" fillId="3" borderId="13" xfId="0" applyFont="1" applyFill="1" applyBorder="1" applyAlignment="1" applyProtection="1">
      <alignment horizontal="center" vertical="center"/>
    </xf>
    <xf numFmtId="0" fontId="17" fillId="3" borderId="14" xfId="0" applyFont="1" applyFill="1" applyBorder="1" applyAlignment="1" applyProtection="1">
      <alignment horizontal="center" vertical="center"/>
    </xf>
    <xf numFmtId="0" fontId="17" fillId="3" borderId="16" xfId="0" applyFont="1" applyFill="1" applyBorder="1" applyAlignment="1" applyProtection="1">
      <alignment horizontal="center" vertical="center"/>
    </xf>
    <xf numFmtId="0" fontId="17" fillId="3" borderId="17" xfId="0" applyFont="1" applyFill="1" applyBorder="1" applyAlignment="1" applyProtection="1">
      <alignment horizontal="center" vertical="center"/>
    </xf>
    <xf numFmtId="0" fontId="17" fillId="3" borderId="15" xfId="0" applyFont="1" applyFill="1" applyBorder="1" applyAlignment="1" applyProtection="1">
      <alignment horizontal="center" vertical="center"/>
    </xf>
    <xf numFmtId="0" fontId="17" fillId="3" borderId="26" xfId="0" applyFont="1" applyFill="1" applyBorder="1" applyAlignment="1" applyProtection="1">
      <alignment horizontal="center" vertical="center"/>
    </xf>
    <xf numFmtId="14" fontId="21" fillId="2" borderId="5" xfId="0" applyNumberFormat="1" applyFont="1" applyFill="1" applyBorder="1" applyAlignment="1">
      <alignment horizontal="center" vertical="center"/>
    </xf>
    <xf numFmtId="0" fontId="16" fillId="3" borderId="5" xfId="0" applyFont="1" applyFill="1" applyBorder="1" applyAlignment="1" applyProtection="1">
      <alignment horizontal="center" vertical="center"/>
    </xf>
    <xf numFmtId="0" fontId="16" fillId="3" borderId="11" xfId="0" applyFont="1" applyFill="1" applyBorder="1" applyAlignment="1" applyProtection="1">
      <alignment horizontal="center" vertical="center" wrapText="1"/>
    </xf>
    <xf numFmtId="0" fontId="16" fillId="3" borderId="12" xfId="0" applyFont="1" applyFill="1" applyBorder="1" applyAlignment="1" applyProtection="1">
      <alignment horizontal="center" vertical="center" wrapText="1"/>
    </xf>
    <xf numFmtId="0" fontId="16" fillId="3" borderId="6" xfId="0" applyFont="1" applyFill="1" applyBorder="1" applyAlignment="1" applyProtection="1">
      <alignment horizontal="center" vertical="center" wrapText="1"/>
    </xf>
    <xf numFmtId="0" fontId="17" fillId="3" borderId="8" xfId="0" applyFont="1" applyFill="1" applyBorder="1" applyAlignment="1" applyProtection="1">
      <alignment horizontal="center" vertical="center" wrapText="1"/>
    </xf>
    <xf numFmtId="0" fontId="17" fillId="3" borderId="9" xfId="0" applyFont="1" applyFill="1" applyBorder="1" applyAlignment="1" applyProtection="1">
      <alignment horizontal="center" vertical="center" wrapText="1"/>
    </xf>
    <xf numFmtId="0" fontId="17" fillId="3" borderId="8" xfId="0" applyFont="1" applyFill="1" applyBorder="1" applyAlignment="1" applyProtection="1">
      <alignment horizontal="center" vertical="center"/>
    </xf>
    <xf numFmtId="0" fontId="17" fillId="3" borderId="9" xfId="0" applyFont="1" applyFill="1" applyBorder="1" applyAlignment="1" applyProtection="1">
      <alignment horizontal="center" vertical="center"/>
    </xf>
    <xf numFmtId="0" fontId="17" fillId="3" borderId="5" xfId="0" applyFont="1" applyFill="1" applyBorder="1" applyAlignment="1" applyProtection="1">
      <alignment horizontal="left" vertical="center"/>
    </xf>
    <xf numFmtId="0" fontId="16" fillId="3" borderId="11" xfId="0" applyFont="1" applyFill="1" applyBorder="1" applyAlignment="1" applyProtection="1">
      <alignment horizontal="left" vertical="center"/>
    </xf>
    <xf numFmtId="0" fontId="16" fillId="3" borderId="12" xfId="0" applyFont="1" applyFill="1" applyBorder="1" applyAlignment="1" applyProtection="1">
      <alignment horizontal="left" vertical="center"/>
    </xf>
    <xf numFmtId="0" fontId="16" fillId="3" borderId="6" xfId="0" applyFont="1" applyFill="1" applyBorder="1" applyAlignment="1" applyProtection="1">
      <alignment horizontal="left" vertical="center"/>
    </xf>
    <xf numFmtId="0" fontId="17" fillId="3" borderId="7" xfId="0" applyFont="1" applyFill="1" applyBorder="1" applyAlignment="1" applyProtection="1">
      <alignment horizontal="center" vertical="center" wrapText="1"/>
    </xf>
    <xf numFmtId="0" fontId="8" fillId="2" borderId="5" xfId="0" applyNumberFormat="1" applyFont="1" applyFill="1" applyBorder="1" applyAlignment="1" applyProtection="1">
      <alignment horizontal="center" vertical="center"/>
      <protection locked="0"/>
    </xf>
    <xf numFmtId="0" fontId="10" fillId="2" borderId="13" xfId="0" applyFont="1" applyFill="1" applyBorder="1" applyAlignment="1">
      <alignment horizontal="center" vertical="center" wrapText="1"/>
    </xf>
    <xf numFmtId="0" fontId="10" fillId="2" borderId="27"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16"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10" fillId="2" borderId="31" xfId="0" applyFont="1" applyFill="1" applyBorder="1" applyAlignment="1">
      <alignment horizontal="center" vertical="center" wrapText="1"/>
    </xf>
    <xf numFmtId="0" fontId="10" fillId="2" borderId="26" xfId="0" applyFont="1" applyFill="1" applyBorder="1" applyAlignment="1">
      <alignment horizontal="center" vertical="center" wrapText="1"/>
    </xf>
    <xf numFmtId="0" fontId="16" fillId="3" borderId="15" xfId="0" applyFont="1" applyFill="1" applyBorder="1" applyAlignment="1" applyProtection="1">
      <alignment horizontal="center" vertical="center"/>
    </xf>
    <xf numFmtId="0" fontId="16" fillId="3" borderId="31" xfId="0" applyFont="1" applyFill="1" applyBorder="1" applyAlignment="1" applyProtection="1">
      <alignment horizontal="center" vertical="center"/>
    </xf>
    <xf numFmtId="0" fontId="16" fillId="3" borderId="26" xfId="0" applyFont="1" applyFill="1" applyBorder="1" applyAlignment="1" applyProtection="1">
      <alignment horizontal="center" vertical="center"/>
    </xf>
    <xf numFmtId="0" fontId="8" fillId="2" borderId="0" xfId="0" applyFont="1" applyFill="1" applyBorder="1" applyAlignment="1">
      <alignment horizontal="left" vertical="center" wrapText="1"/>
    </xf>
    <xf numFmtId="0" fontId="20" fillId="2" borderId="27" xfId="0" applyFont="1" applyFill="1" applyBorder="1" applyAlignment="1" applyProtection="1">
      <alignment horizontal="center" wrapText="1"/>
    </xf>
    <xf numFmtId="0" fontId="19" fillId="3" borderId="11" xfId="0" applyFont="1" applyFill="1" applyBorder="1" applyAlignment="1" applyProtection="1">
      <alignment horizontal="center" vertical="center" wrapText="1"/>
    </xf>
    <xf numFmtId="0" fontId="19" fillId="3" borderId="12" xfId="0" applyFont="1" applyFill="1" applyBorder="1" applyAlignment="1" applyProtection="1">
      <alignment horizontal="center" vertical="center" wrapText="1"/>
    </xf>
    <xf numFmtId="0" fontId="19" fillId="3" borderId="6" xfId="0" applyFont="1" applyFill="1" applyBorder="1" applyAlignment="1" applyProtection="1">
      <alignment horizontal="center" vertical="center" wrapText="1"/>
    </xf>
    <xf numFmtId="0" fontId="10" fillId="2" borderId="11" xfId="0" applyFont="1" applyFill="1" applyBorder="1" applyAlignment="1">
      <alignment horizontal="center"/>
    </xf>
    <xf numFmtId="0" fontId="10" fillId="2" borderId="6" xfId="0" applyFont="1" applyFill="1" applyBorder="1" applyAlignment="1">
      <alignment horizontal="center"/>
    </xf>
    <xf numFmtId="0" fontId="16" fillId="3" borderId="16" xfId="0" applyFont="1" applyFill="1" applyBorder="1" applyAlignment="1" applyProtection="1">
      <alignment horizontal="center" vertical="center"/>
    </xf>
    <xf numFmtId="0" fontId="16" fillId="3" borderId="0" xfId="0" applyFont="1" applyFill="1" applyBorder="1" applyAlignment="1" applyProtection="1">
      <alignment horizontal="center" vertical="center"/>
    </xf>
    <xf numFmtId="0" fontId="8" fillId="2" borderId="5" xfId="0" applyFont="1" applyFill="1" applyBorder="1" applyAlignment="1" applyProtection="1">
      <alignment horizontal="center" vertical="center"/>
      <protection locked="0"/>
    </xf>
    <xf numFmtId="0" fontId="18" fillId="2" borderId="0" xfId="0" applyFont="1" applyFill="1" applyBorder="1" applyAlignment="1" applyProtection="1">
      <alignment horizontal="center" vertical="center" wrapText="1"/>
    </xf>
    <xf numFmtId="0" fontId="10" fillId="2" borderId="0" xfId="0" applyFont="1" applyFill="1" applyBorder="1" applyAlignment="1">
      <alignment horizontal="justify" vertical="top" wrapText="1"/>
    </xf>
    <xf numFmtId="164" fontId="8" fillId="2" borderId="1" xfId="0" applyNumberFormat="1" applyFont="1" applyFill="1" applyBorder="1" applyAlignment="1">
      <alignment horizontal="center" vertical="center"/>
    </xf>
    <xf numFmtId="0" fontId="17" fillId="3" borderId="13" xfId="0" applyFont="1" applyFill="1" applyBorder="1" applyAlignment="1" applyProtection="1">
      <alignment horizontal="center" vertical="center" wrapText="1"/>
    </xf>
    <xf numFmtId="0" fontId="17" fillId="3" borderId="14" xfId="0" applyFont="1" applyFill="1" applyBorder="1" applyAlignment="1" applyProtection="1">
      <alignment horizontal="center" vertical="center" wrapText="1"/>
    </xf>
    <xf numFmtId="0" fontId="17" fillId="3" borderId="15" xfId="0" applyFont="1" applyFill="1" applyBorder="1" applyAlignment="1" applyProtection="1">
      <alignment horizontal="center" vertical="center" wrapText="1"/>
    </xf>
    <xf numFmtId="0" fontId="17" fillId="3" borderId="26" xfId="0" applyFont="1" applyFill="1" applyBorder="1" applyAlignment="1" applyProtection="1">
      <alignment horizontal="center" vertical="center" wrapText="1"/>
    </xf>
    <xf numFmtId="0" fontId="17" fillId="3" borderId="18" xfId="0" applyFont="1" applyFill="1" applyBorder="1" applyAlignment="1" applyProtection="1">
      <alignment horizontal="center" vertical="center" wrapText="1"/>
    </xf>
    <xf numFmtId="0" fontId="8" fillId="2" borderId="5" xfId="0" applyFont="1" applyFill="1" applyBorder="1" applyAlignment="1" applyProtection="1">
      <alignment horizontal="center"/>
      <protection locked="0"/>
    </xf>
    <xf numFmtId="0" fontId="17" fillId="3" borderId="7" xfId="0" applyFont="1" applyFill="1" applyBorder="1" applyAlignment="1" applyProtection="1">
      <alignment horizontal="center" vertical="center"/>
    </xf>
    <xf numFmtId="0" fontId="17" fillId="3" borderId="18" xfId="0" applyFont="1" applyFill="1" applyBorder="1" applyAlignment="1" applyProtection="1">
      <alignment horizontal="center" vertical="center"/>
    </xf>
    <xf numFmtId="0" fontId="17" fillId="3" borderId="11" xfId="0" applyFont="1" applyFill="1" applyBorder="1" applyAlignment="1" applyProtection="1">
      <alignment horizontal="center" vertical="center"/>
    </xf>
    <xf numFmtId="0" fontId="17" fillId="3" borderId="6" xfId="0" applyFont="1" applyFill="1" applyBorder="1" applyAlignment="1" applyProtection="1">
      <alignment horizontal="center" vertical="center"/>
    </xf>
    <xf numFmtId="0" fontId="4" fillId="2" borderId="0" xfId="0" applyFont="1" applyFill="1" applyAlignment="1">
      <alignment horizontal="left" vertical="center" wrapText="1"/>
    </xf>
    <xf numFmtId="0" fontId="8" fillId="2" borderId="0" xfId="0" applyFont="1" applyFill="1" applyBorder="1" applyAlignment="1">
      <alignment horizontal="left" wrapText="1"/>
    </xf>
    <xf numFmtId="0" fontId="10" fillId="2" borderId="5" xfId="0" applyFont="1" applyFill="1" applyBorder="1" applyAlignment="1">
      <alignment horizontal="center" vertical="center" wrapText="1"/>
    </xf>
    <xf numFmtId="0" fontId="17" fillId="3" borderId="5" xfId="0" applyFont="1" applyFill="1" applyBorder="1" applyAlignment="1" applyProtection="1">
      <alignment horizontal="center" vertical="center"/>
    </xf>
    <xf numFmtId="0" fontId="17" fillId="3" borderId="5" xfId="0" applyFont="1" applyFill="1" applyBorder="1" applyAlignment="1" applyProtection="1">
      <alignment horizontal="center" vertical="center" wrapText="1"/>
    </xf>
    <xf numFmtId="0" fontId="16" fillId="3" borderId="5" xfId="0" applyFont="1" applyFill="1" applyBorder="1" applyAlignment="1" applyProtection="1">
      <alignment horizontal="left" vertical="center"/>
    </xf>
    <xf numFmtId="0" fontId="2" fillId="2" borderId="0" xfId="1" applyFont="1" applyFill="1" applyBorder="1" applyAlignment="1">
      <alignment horizontal="justify" vertical="top" wrapText="1"/>
    </xf>
    <xf numFmtId="0" fontId="8" fillId="2" borderId="0" xfId="1" applyFill="1" applyBorder="1" applyAlignment="1">
      <alignment horizontal="justify" vertical="top" wrapText="1"/>
    </xf>
    <xf numFmtId="0" fontId="14" fillId="2" borderId="0" xfId="0" applyFont="1" applyFill="1" applyBorder="1" applyAlignment="1" applyProtection="1">
      <alignment horizontal="center" vertical="center"/>
    </xf>
    <xf numFmtId="0" fontId="6" fillId="2" borderId="0" xfId="1" applyFont="1" applyFill="1" applyBorder="1" applyAlignment="1" applyProtection="1">
      <alignment horizontal="center" vertical="center"/>
    </xf>
    <xf numFmtId="0" fontId="11" fillId="2" borderId="0" xfId="1" applyFont="1" applyFill="1" applyAlignment="1">
      <alignment horizontal="center"/>
    </xf>
    <xf numFmtId="0" fontId="17" fillId="3" borderId="7" xfId="0" applyFont="1" applyFill="1" applyBorder="1" applyAlignment="1" applyProtection="1">
      <alignment horizontal="left" vertical="center"/>
    </xf>
  </cellXfs>
  <cellStyles count="10">
    <cellStyle name="Hyperlink" xfId="9" builtinId="8"/>
    <cellStyle name="Normal" xfId="0" builtinId="0"/>
    <cellStyle name="Normal 10" xfId="8" xr:uid="{00000000-0005-0000-0000-000001000000}"/>
    <cellStyle name="Normal 19" xfId="2" xr:uid="{00000000-0005-0000-0000-000002000000}"/>
    <cellStyle name="Normal 2" xfId="1" xr:uid="{00000000-0005-0000-0000-000003000000}"/>
    <cellStyle name="Normal 2 2" xfId="5" xr:uid="{00000000-0005-0000-0000-000004000000}"/>
    <cellStyle name="Normal 3" xfId="3" xr:uid="{00000000-0005-0000-0000-000005000000}"/>
    <cellStyle name="Normal 4" xfId="7" xr:uid="{00000000-0005-0000-0000-000006000000}"/>
    <cellStyle name="Normal 5" xfId="4" xr:uid="{00000000-0005-0000-0000-000007000000}"/>
    <cellStyle name="Percent 2" xfId="6" xr:uid="{00000000-0005-0000-0000-000008000000}"/>
  </cellStyles>
  <dxfs count="19">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theme="0" tint="-0.499984740745262"/>
      </font>
      <fill>
        <patternFill>
          <bgColor theme="0" tint="-0.499984740745262"/>
        </patternFill>
      </fill>
    </dxf>
    <dxf>
      <font>
        <color rgb="FF00B050"/>
      </font>
      <fill>
        <patternFill>
          <bgColor rgb="FF00B050"/>
        </patternFill>
      </fill>
    </dxf>
    <dxf>
      <font>
        <color rgb="FFFFC000"/>
      </font>
      <fill>
        <patternFill>
          <bgColor rgb="FFFFC000"/>
        </patternFill>
      </fill>
    </dxf>
    <dxf>
      <font>
        <color rgb="FFFF0000"/>
      </font>
      <fill>
        <patternFill>
          <bgColor rgb="FFFF0000"/>
        </patternFill>
      </fill>
    </dxf>
    <dxf>
      <font>
        <color theme="0" tint="-0.499984740745262"/>
      </font>
      <fill>
        <patternFill>
          <bgColor theme="0" tint="-0.499984740745262"/>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theme="0" tint="-0.499984740745262"/>
      </font>
      <fill>
        <patternFill>
          <bgColor theme="0" tint="-0.499984740745262"/>
        </patternFill>
      </fill>
    </dxf>
    <dxf>
      <font>
        <color rgb="FF00B050"/>
      </font>
      <fill>
        <patternFill>
          <bgColor rgb="FF00B050"/>
        </patternFill>
      </fill>
    </dxf>
    <dxf>
      <font>
        <color rgb="FFFFC000"/>
      </font>
      <fill>
        <patternFill>
          <bgColor rgb="FFFFC000"/>
        </patternFill>
      </fill>
    </dxf>
    <dxf>
      <font>
        <color rgb="FFFF0000"/>
      </font>
      <fill>
        <patternFill>
          <bgColor rgb="FFFF0000"/>
        </patternFill>
      </fill>
    </dxf>
    <dxf>
      <font>
        <color theme="0" tint="-0.499984740745262"/>
      </font>
      <fill>
        <patternFill>
          <bgColor theme="0" tint="-0.499984740745262"/>
        </patternFill>
      </fill>
    </dxf>
    <dxf>
      <font>
        <color theme="9" tint="-0.24994659260841701"/>
      </font>
      <fill>
        <patternFill>
          <bgColor rgb="FFFFFED8"/>
        </patternFill>
      </fill>
    </dxf>
    <dxf>
      <font>
        <color rgb="FF00B050"/>
      </font>
      <fill>
        <patternFill>
          <bgColor theme="6" tint="0.79998168889431442"/>
        </patternFill>
      </fill>
    </dxf>
    <dxf>
      <font>
        <color rgb="FFFF0000"/>
      </font>
      <fill>
        <patternFill>
          <bgColor theme="5" tint="0.79998168889431442"/>
        </patternFill>
      </fill>
    </dxf>
  </dxfs>
  <tableStyles count="0" defaultTableStyle="TableStyleMedium9" defaultPivotStyle="PivotStyleLight16"/>
  <colors>
    <mruColors>
      <color rgb="FFFFFED8"/>
      <color rgb="FF00245D"/>
      <color rgb="FF7AC143"/>
      <color rgb="FFD8EDC9"/>
      <color rgb="FFBEE1A3"/>
      <color rgb="FF0046B8"/>
      <color rgb="FFAAD888"/>
      <color rgb="FFA1D47A"/>
      <color rgb="FFABC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16564</xdr:colOff>
      <xdr:row>0</xdr:row>
      <xdr:rowOff>198781</xdr:rowOff>
    </xdr:from>
    <xdr:to>
      <xdr:col>4</xdr:col>
      <xdr:colOff>861003</xdr:colOff>
      <xdr:row>1</xdr:row>
      <xdr:rowOff>1193004</xdr:rowOff>
    </xdr:to>
    <xdr:grpSp>
      <xdr:nvGrpSpPr>
        <xdr:cNvPr id="13" name="Group 12">
          <a:extLst>
            <a:ext uri="{FF2B5EF4-FFF2-40B4-BE49-F238E27FC236}">
              <a16:creationId xmlns:a16="http://schemas.microsoft.com/office/drawing/2014/main" id="{00000000-0008-0000-0000-00000D000000}"/>
            </a:ext>
          </a:extLst>
        </xdr:cNvPr>
        <xdr:cNvGrpSpPr/>
      </xdr:nvGrpSpPr>
      <xdr:grpSpPr>
        <a:xfrm>
          <a:off x="147533" y="198781"/>
          <a:ext cx="2475595" cy="1196629"/>
          <a:chOff x="3606454" y="2320580"/>
          <a:chExt cx="2476113" cy="1193006"/>
        </a:xfrm>
      </xdr:grpSpPr>
      <xdr:sp macro="" textlink="">
        <xdr:nvSpPr>
          <xdr:cNvPr id="14" name="Rectangle 13">
            <a:extLst>
              <a:ext uri="{FF2B5EF4-FFF2-40B4-BE49-F238E27FC236}">
                <a16:creationId xmlns:a16="http://schemas.microsoft.com/office/drawing/2014/main" id="{00000000-0008-0000-0000-00000E000000}"/>
              </a:ext>
            </a:extLst>
          </xdr:cNvPr>
          <xdr:cNvSpPr/>
        </xdr:nvSpPr>
        <xdr:spPr>
          <a:xfrm>
            <a:off x="3606454" y="2320580"/>
            <a:ext cx="2476113" cy="1193006"/>
          </a:xfrm>
          <a:prstGeom prst="rect">
            <a:avLst/>
          </a:prstGeom>
          <a:solidFill>
            <a:srgbClr val="00245D"/>
          </a:solidFill>
          <a:ln>
            <a:solidFill>
              <a:srgbClr val="00245D"/>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pic>
        <xdr:nvPicPr>
          <xdr:cNvPr id="15" name="Picture 14" descr="ENW-logo_white.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cstate="print"/>
          <a:stretch>
            <a:fillRect/>
          </a:stretch>
        </xdr:blipFill>
        <xdr:spPr>
          <a:xfrm>
            <a:off x="3838696" y="2507611"/>
            <a:ext cx="1991140" cy="876102"/>
          </a:xfrm>
          <a:prstGeom prst="rect">
            <a:avLst/>
          </a:prstGeom>
        </xdr:spPr>
      </xdr:pic>
    </xdr:grpSp>
    <xdr:clientData/>
  </xdr:twoCellAnchor>
  <mc:AlternateContent xmlns:mc="http://schemas.openxmlformats.org/markup-compatibility/2006">
    <mc:Choice xmlns:a14="http://schemas.microsoft.com/office/drawing/2010/main" Requires="a14">
      <xdr:twoCellAnchor editAs="oneCell">
        <xdr:from>
          <xdr:col>10</xdr:col>
          <xdr:colOff>447675</xdr:colOff>
          <xdr:row>5</xdr:row>
          <xdr:rowOff>542925</xdr:rowOff>
        </xdr:from>
        <xdr:to>
          <xdr:col>12</xdr:col>
          <xdr:colOff>9525</xdr:colOff>
          <xdr:row>5</xdr:row>
          <xdr:rowOff>1228725</xdr:rowOff>
        </xdr:to>
        <xdr:sp macro="" textlink="">
          <xdr:nvSpPr>
            <xdr:cNvPr id="7186" name="Object 18" hidden="1">
              <a:extLst>
                <a:ext uri="{63B3BB69-23CF-44E3-9099-C40C66FF867C}">
                  <a14:compatExt spid="_x0000_s7186"/>
                </a:ext>
                <a:ext uri="{FF2B5EF4-FFF2-40B4-BE49-F238E27FC236}">
                  <a16:creationId xmlns:a16="http://schemas.microsoft.com/office/drawing/2014/main" id="{00000000-0008-0000-0000-000012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1415008</xdr:colOff>
      <xdr:row>1</xdr:row>
      <xdr:rowOff>1193006</xdr:rowOff>
    </xdr:to>
    <xdr:grpSp>
      <xdr:nvGrpSpPr>
        <xdr:cNvPr id="8" name="Group 7">
          <a:extLst>
            <a:ext uri="{FF2B5EF4-FFF2-40B4-BE49-F238E27FC236}">
              <a16:creationId xmlns:a16="http://schemas.microsoft.com/office/drawing/2014/main" id="{00000000-0008-0000-0100-000008000000}"/>
            </a:ext>
          </a:extLst>
        </xdr:cNvPr>
        <xdr:cNvGrpSpPr/>
      </xdr:nvGrpSpPr>
      <xdr:grpSpPr>
        <a:xfrm>
          <a:off x="154781" y="202406"/>
          <a:ext cx="2486571" cy="1193006"/>
          <a:chOff x="3614737" y="2328863"/>
          <a:chExt cx="2476113" cy="1193006"/>
        </a:xfrm>
      </xdr:grpSpPr>
      <xdr:sp macro="" textlink="">
        <xdr:nvSpPr>
          <xdr:cNvPr id="9" name="Rectangle 8">
            <a:extLst>
              <a:ext uri="{FF2B5EF4-FFF2-40B4-BE49-F238E27FC236}">
                <a16:creationId xmlns:a16="http://schemas.microsoft.com/office/drawing/2014/main" id="{00000000-0008-0000-0100-000009000000}"/>
              </a:ext>
            </a:extLst>
          </xdr:cNvPr>
          <xdr:cNvSpPr/>
        </xdr:nvSpPr>
        <xdr:spPr>
          <a:xfrm>
            <a:off x="3614737" y="2328863"/>
            <a:ext cx="2476113" cy="1193006"/>
          </a:xfrm>
          <a:prstGeom prst="rect">
            <a:avLst/>
          </a:prstGeom>
          <a:solidFill>
            <a:srgbClr val="00245D"/>
          </a:solidFill>
          <a:ln>
            <a:solidFill>
              <a:srgbClr val="00245D"/>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pic>
        <xdr:nvPicPr>
          <xdr:cNvPr id="10" name="Picture 9" descr="ENW-logo_white.png">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1" cstate="print"/>
          <a:stretch>
            <a:fillRect/>
          </a:stretch>
        </xdr:blipFill>
        <xdr:spPr>
          <a:xfrm>
            <a:off x="3838696" y="2507611"/>
            <a:ext cx="1991140" cy="876102"/>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986383</xdr:colOff>
      <xdr:row>1</xdr:row>
      <xdr:rowOff>1193006</xdr:rowOff>
    </xdr:to>
    <xdr:grpSp>
      <xdr:nvGrpSpPr>
        <xdr:cNvPr id="8" name="Group 7">
          <a:extLst>
            <a:ext uri="{FF2B5EF4-FFF2-40B4-BE49-F238E27FC236}">
              <a16:creationId xmlns:a16="http://schemas.microsoft.com/office/drawing/2014/main" id="{00000000-0008-0000-0200-000008000000}"/>
            </a:ext>
          </a:extLst>
        </xdr:cNvPr>
        <xdr:cNvGrpSpPr/>
      </xdr:nvGrpSpPr>
      <xdr:grpSpPr>
        <a:xfrm>
          <a:off x="154781" y="178594"/>
          <a:ext cx="2486571" cy="1193006"/>
          <a:chOff x="3614737" y="2328863"/>
          <a:chExt cx="2476113" cy="1193006"/>
        </a:xfrm>
      </xdr:grpSpPr>
      <xdr:sp macro="" textlink="">
        <xdr:nvSpPr>
          <xdr:cNvPr id="9" name="Rectangle 8">
            <a:extLst>
              <a:ext uri="{FF2B5EF4-FFF2-40B4-BE49-F238E27FC236}">
                <a16:creationId xmlns:a16="http://schemas.microsoft.com/office/drawing/2014/main" id="{00000000-0008-0000-0200-000009000000}"/>
              </a:ext>
            </a:extLst>
          </xdr:cNvPr>
          <xdr:cNvSpPr/>
        </xdr:nvSpPr>
        <xdr:spPr>
          <a:xfrm>
            <a:off x="3614737" y="2328863"/>
            <a:ext cx="2476113" cy="1193006"/>
          </a:xfrm>
          <a:prstGeom prst="rect">
            <a:avLst/>
          </a:prstGeom>
          <a:solidFill>
            <a:srgbClr val="00245D"/>
          </a:solidFill>
          <a:ln>
            <a:solidFill>
              <a:srgbClr val="00245D"/>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pic>
        <xdr:nvPicPr>
          <xdr:cNvPr id="10" name="Picture 9" descr="ENW-logo_white.png">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1" cstate="print"/>
          <a:stretch>
            <a:fillRect/>
          </a:stretch>
        </xdr:blipFill>
        <xdr:spPr>
          <a:xfrm>
            <a:off x="3838696" y="2507611"/>
            <a:ext cx="1991140" cy="876102"/>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243433</xdr:colOff>
      <xdr:row>1</xdr:row>
      <xdr:rowOff>1193006</xdr:rowOff>
    </xdr:to>
    <xdr:grpSp>
      <xdr:nvGrpSpPr>
        <xdr:cNvPr id="8" name="Group 7">
          <a:extLst>
            <a:ext uri="{FF2B5EF4-FFF2-40B4-BE49-F238E27FC236}">
              <a16:creationId xmlns:a16="http://schemas.microsoft.com/office/drawing/2014/main" id="{00000000-0008-0000-0300-000008000000}"/>
            </a:ext>
          </a:extLst>
        </xdr:cNvPr>
        <xdr:cNvGrpSpPr/>
      </xdr:nvGrpSpPr>
      <xdr:grpSpPr>
        <a:xfrm>
          <a:off x="154781" y="166688"/>
          <a:ext cx="2481808" cy="1193006"/>
          <a:chOff x="3614737" y="2328863"/>
          <a:chExt cx="2476113" cy="1193006"/>
        </a:xfrm>
      </xdr:grpSpPr>
      <xdr:sp macro="" textlink="">
        <xdr:nvSpPr>
          <xdr:cNvPr id="9" name="Rectangle 8">
            <a:extLst>
              <a:ext uri="{FF2B5EF4-FFF2-40B4-BE49-F238E27FC236}">
                <a16:creationId xmlns:a16="http://schemas.microsoft.com/office/drawing/2014/main" id="{00000000-0008-0000-0300-000009000000}"/>
              </a:ext>
            </a:extLst>
          </xdr:cNvPr>
          <xdr:cNvSpPr/>
        </xdr:nvSpPr>
        <xdr:spPr>
          <a:xfrm>
            <a:off x="3614737" y="2328863"/>
            <a:ext cx="2476113" cy="1193006"/>
          </a:xfrm>
          <a:prstGeom prst="rect">
            <a:avLst/>
          </a:prstGeom>
          <a:solidFill>
            <a:srgbClr val="00245D"/>
          </a:solidFill>
          <a:ln>
            <a:solidFill>
              <a:srgbClr val="00245D"/>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pic>
        <xdr:nvPicPr>
          <xdr:cNvPr id="10" name="Picture 9" descr="ENW-logo_white.png">
            <a:extLst>
              <a:ext uri="{FF2B5EF4-FFF2-40B4-BE49-F238E27FC236}">
                <a16:creationId xmlns:a16="http://schemas.microsoft.com/office/drawing/2014/main" id="{00000000-0008-0000-0300-00000A000000}"/>
              </a:ext>
            </a:extLst>
          </xdr:cNvPr>
          <xdr:cNvPicPr>
            <a:picLocks noChangeAspect="1"/>
          </xdr:cNvPicPr>
        </xdr:nvPicPr>
        <xdr:blipFill>
          <a:blip xmlns:r="http://schemas.openxmlformats.org/officeDocument/2006/relationships" r:embed="rId1" cstate="print"/>
          <a:stretch>
            <a:fillRect/>
          </a:stretch>
        </xdr:blipFill>
        <xdr:spPr>
          <a:xfrm>
            <a:off x="3838696" y="2507611"/>
            <a:ext cx="1991140" cy="876102"/>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64840</xdr:colOff>
      <xdr:row>1</xdr:row>
      <xdr:rowOff>1193006</xdr:rowOff>
    </xdr:to>
    <xdr:grpSp>
      <xdr:nvGrpSpPr>
        <xdr:cNvPr id="5" name="Group 4">
          <a:extLst>
            <a:ext uri="{FF2B5EF4-FFF2-40B4-BE49-F238E27FC236}">
              <a16:creationId xmlns:a16="http://schemas.microsoft.com/office/drawing/2014/main" id="{00000000-0008-0000-0400-000005000000}"/>
            </a:ext>
          </a:extLst>
        </xdr:cNvPr>
        <xdr:cNvGrpSpPr/>
      </xdr:nvGrpSpPr>
      <xdr:grpSpPr>
        <a:xfrm>
          <a:off x="166688" y="166688"/>
          <a:ext cx="2481808" cy="1193006"/>
          <a:chOff x="3614737" y="2328863"/>
          <a:chExt cx="2476113" cy="1193006"/>
        </a:xfrm>
      </xdr:grpSpPr>
      <xdr:sp macro="" textlink="">
        <xdr:nvSpPr>
          <xdr:cNvPr id="6" name="Rectangle 5">
            <a:extLst>
              <a:ext uri="{FF2B5EF4-FFF2-40B4-BE49-F238E27FC236}">
                <a16:creationId xmlns:a16="http://schemas.microsoft.com/office/drawing/2014/main" id="{00000000-0008-0000-0400-000006000000}"/>
              </a:ext>
            </a:extLst>
          </xdr:cNvPr>
          <xdr:cNvSpPr/>
        </xdr:nvSpPr>
        <xdr:spPr>
          <a:xfrm>
            <a:off x="3614737" y="2328863"/>
            <a:ext cx="2476113" cy="1193006"/>
          </a:xfrm>
          <a:prstGeom prst="rect">
            <a:avLst/>
          </a:prstGeom>
          <a:solidFill>
            <a:srgbClr val="00245D"/>
          </a:solidFill>
          <a:ln>
            <a:solidFill>
              <a:srgbClr val="00245D"/>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pic>
        <xdr:nvPicPr>
          <xdr:cNvPr id="7" name="Picture 6" descr="ENW-logo_white.png">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1" cstate="print"/>
          <a:stretch>
            <a:fillRect/>
          </a:stretch>
        </xdr:blipFill>
        <xdr:spPr>
          <a:xfrm>
            <a:off x="3838696" y="2507611"/>
            <a:ext cx="1991140" cy="876102"/>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2558939</xdr:colOff>
      <xdr:row>1</xdr:row>
      <xdr:rowOff>1192661</xdr:rowOff>
    </xdr:to>
    <xdr:grpSp>
      <xdr:nvGrpSpPr>
        <xdr:cNvPr id="11" name="Group 10">
          <a:extLst>
            <a:ext uri="{FF2B5EF4-FFF2-40B4-BE49-F238E27FC236}">
              <a16:creationId xmlns:a16="http://schemas.microsoft.com/office/drawing/2014/main" id="{00000000-0008-0000-0500-00000B000000}"/>
            </a:ext>
          </a:extLst>
        </xdr:cNvPr>
        <xdr:cNvGrpSpPr/>
      </xdr:nvGrpSpPr>
      <xdr:grpSpPr>
        <a:xfrm>
          <a:off x="154781" y="190500"/>
          <a:ext cx="2558939" cy="1192661"/>
          <a:chOff x="3606454" y="2320580"/>
          <a:chExt cx="2476113" cy="1193006"/>
        </a:xfrm>
      </xdr:grpSpPr>
      <xdr:sp macro="" textlink="">
        <xdr:nvSpPr>
          <xdr:cNvPr id="12" name="Rectangle 11">
            <a:extLst>
              <a:ext uri="{FF2B5EF4-FFF2-40B4-BE49-F238E27FC236}">
                <a16:creationId xmlns:a16="http://schemas.microsoft.com/office/drawing/2014/main" id="{00000000-0008-0000-0500-00000C000000}"/>
              </a:ext>
            </a:extLst>
          </xdr:cNvPr>
          <xdr:cNvSpPr/>
        </xdr:nvSpPr>
        <xdr:spPr>
          <a:xfrm>
            <a:off x="3606454" y="2320580"/>
            <a:ext cx="2476113" cy="1193006"/>
          </a:xfrm>
          <a:prstGeom prst="rect">
            <a:avLst/>
          </a:prstGeom>
          <a:solidFill>
            <a:srgbClr val="00245D"/>
          </a:solidFill>
          <a:ln>
            <a:solidFill>
              <a:srgbClr val="00245D"/>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pic>
        <xdr:nvPicPr>
          <xdr:cNvPr id="13" name="Picture 12" descr="ENW-logo_white.png">
            <a:extLst>
              <a:ext uri="{FF2B5EF4-FFF2-40B4-BE49-F238E27FC236}">
                <a16:creationId xmlns:a16="http://schemas.microsoft.com/office/drawing/2014/main" id="{00000000-0008-0000-0500-00000D000000}"/>
              </a:ext>
            </a:extLst>
          </xdr:cNvPr>
          <xdr:cNvPicPr>
            <a:picLocks noChangeAspect="1"/>
          </xdr:cNvPicPr>
        </xdr:nvPicPr>
        <xdr:blipFill>
          <a:blip xmlns:r="http://schemas.openxmlformats.org/officeDocument/2006/relationships" r:embed="rId1" cstate="print"/>
          <a:stretch>
            <a:fillRect/>
          </a:stretch>
        </xdr:blipFill>
        <xdr:spPr>
          <a:xfrm>
            <a:off x="3838696" y="2507611"/>
            <a:ext cx="1991140" cy="876102"/>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enwl.co.uk/get-connected/network-information/heatmap-tool/"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14999847407452621"/>
  </sheetPr>
  <dimension ref="B1:P18"/>
  <sheetViews>
    <sheetView tabSelected="1" zoomScale="80" zoomScaleNormal="80" workbookViewId="0">
      <selection activeCell="B1" sqref="B1"/>
    </sheetView>
  </sheetViews>
  <sheetFormatPr defaultColWidth="9.140625" defaultRowHeight="12.75" x14ac:dyDescent="0.2"/>
  <cols>
    <col min="1" max="1" width="2" style="1" bestFit="1" customWidth="1"/>
    <col min="2" max="2" width="3.7109375" style="1" customWidth="1"/>
    <col min="3" max="3" width="16.42578125" style="1" customWidth="1"/>
    <col min="4" max="4" width="4.28515625" style="1" customWidth="1"/>
    <col min="5" max="5" width="16.28515625" style="1" customWidth="1"/>
    <col min="6" max="6" width="2.85546875" style="1" customWidth="1"/>
    <col min="7" max="7" width="16" style="1" customWidth="1"/>
    <col min="8" max="8" width="19.28515625" style="1" customWidth="1"/>
    <col min="9" max="9" width="12.140625" style="1" customWidth="1"/>
    <col min="10" max="10" width="5.5703125" style="1" customWidth="1"/>
    <col min="11" max="11" width="9.140625" style="1"/>
    <col min="12" max="12" width="10.28515625" style="1" customWidth="1"/>
    <col min="13" max="13" width="7.140625" style="1" customWidth="1"/>
    <col min="14" max="14" width="29.140625" style="1" bestFit="1" customWidth="1"/>
    <col min="15" max="15" width="9.85546875" style="1" bestFit="1" customWidth="1"/>
    <col min="16" max="16" width="10.42578125" style="1" bestFit="1" customWidth="1"/>
    <col min="17" max="16384" width="9.140625" style="1"/>
  </cols>
  <sheetData>
    <row r="1" spans="2:16" ht="15.75" customHeight="1" x14ac:dyDescent="0.2"/>
    <row r="2" spans="2:16" ht="102" customHeight="1" x14ac:dyDescent="0.2"/>
    <row r="4" spans="2:16" ht="23.25" x14ac:dyDescent="0.2">
      <c r="B4" s="80" t="s">
        <v>465</v>
      </c>
      <c r="C4" s="81"/>
      <c r="D4" s="81"/>
      <c r="E4" s="81"/>
      <c r="F4" s="81"/>
      <c r="G4" s="81"/>
      <c r="H4" s="81"/>
      <c r="I4" s="81"/>
      <c r="J4" s="81"/>
      <c r="K4" s="81"/>
      <c r="L4" s="81"/>
      <c r="M4" s="81"/>
      <c r="N4" s="82"/>
    </row>
    <row r="5" spans="2:16" x14ac:dyDescent="0.2">
      <c r="B5" s="30"/>
      <c r="C5" s="4"/>
      <c r="D5" s="4"/>
      <c r="E5" s="4"/>
      <c r="F5" s="4"/>
      <c r="G5" s="4"/>
      <c r="H5" s="4"/>
      <c r="I5" s="4"/>
      <c r="J5" s="4"/>
      <c r="K5" s="4"/>
      <c r="L5" s="4"/>
      <c r="M5" s="4"/>
      <c r="N5" s="31"/>
    </row>
    <row r="6" spans="2:16" ht="151.5" customHeight="1" x14ac:dyDescent="0.2">
      <c r="B6" s="78" t="s">
        <v>469</v>
      </c>
      <c r="C6" s="79"/>
      <c r="D6" s="79"/>
      <c r="E6" s="79"/>
      <c r="F6" s="79"/>
      <c r="G6" s="79"/>
      <c r="H6" s="79"/>
      <c r="I6" s="79"/>
      <c r="J6" s="5"/>
      <c r="K6" s="16"/>
      <c r="L6" s="17"/>
      <c r="M6" s="18"/>
      <c r="N6" s="32"/>
    </row>
    <row r="7" spans="2:16" x14ac:dyDescent="0.2">
      <c r="B7" s="33"/>
      <c r="C7" s="34"/>
      <c r="D7" s="34"/>
      <c r="E7" s="34"/>
      <c r="F7" s="34"/>
      <c r="G7" s="34"/>
      <c r="H7" s="34"/>
      <c r="I7" s="34"/>
      <c r="J7" s="34"/>
      <c r="K7" s="34"/>
      <c r="L7" s="34"/>
      <c r="M7" s="34"/>
      <c r="N7" s="35"/>
    </row>
    <row r="9" spans="2:16" ht="23.25" x14ac:dyDescent="0.2">
      <c r="B9" s="80" t="s">
        <v>466</v>
      </c>
      <c r="C9" s="81"/>
      <c r="D9" s="81"/>
      <c r="E9" s="81"/>
      <c r="F9" s="81"/>
      <c r="G9" s="81"/>
      <c r="H9" s="81"/>
      <c r="I9" s="81"/>
      <c r="J9" s="81"/>
      <c r="K9" s="81"/>
      <c r="L9" s="81"/>
      <c r="M9" s="81"/>
      <c r="N9" s="82"/>
    </row>
    <row r="10" spans="2:16" x14ac:dyDescent="0.2">
      <c r="B10" s="30"/>
      <c r="C10" s="4"/>
      <c r="D10" s="4"/>
      <c r="E10" s="4"/>
      <c r="F10" s="4"/>
      <c r="G10" s="4"/>
      <c r="H10" s="4"/>
      <c r="I10" s="4"/>
      <c r="J10" s="4"/>
      <c r="K10" s="4"/>
      <c r="L10" s="4"/>
      <c r="M10" s="4"/>
      <c r="N10" s="31"/>
    </row>
    <row r="11" spans="2:16" x14ac:dyDescent="0.2">
      <c r="B11" s="30" t="s">
        <v>510</v>
      </c>
      <c r="C11" s="4"/>
      <c r="D11" s="4"/>
      <c r="E11" s="4"/>
      <c r="F11" s="4"/>
      <c r="G11" s="4"/>
      <c r="H11" s="4"/>
      <c r="I11" s="4"/>
      <c r="J11" s="4"/>
      <c r="K11" s="4"/>
      <c r="L11" s="4"/>
      <c r="M11" s="4"/>
      <c r="N11" s="31"/>
    </row>
    <row r="12" spans="2:16" x14ac:dyDescent="0.2">
      <c r="B12" s="68" t="s">
        <v>511</v>
      </c>
      <c r="C12" s="4"/>
      <c r="D12" s="4"/>
      <c r="E12" s="4"/>
      <c r="F12" s="4"/>
      <c r="G12" s="4"/>
      <c r="H12" s="4"/>
      <c r="I12" s="4"/>
      <c r="J12" s="4"/>
      <c r="K12" s="4"/>
      <c r="L12" s="4"/>
      <c r="M12" s="4"/>
      <c r="N12" s="31"/>
    </row>
    <row r="13" spans="2:16" x14ac:dyDescent="0.2">
      <c r="B13" s="36"/>
      <c r="C13" s="37"/>
      <c r="D13" s="37"/>
      <c r="E13" s="37"/>
      <c r="F13" s="37"/>
      <c r="G13" s="37"/>
      <c r="H13" s="37"/>
      <c r="I13" s="37"/>
      <c r="J13" s="37"/>
      <c r="K13" s="37"/>
      <c r="L13" s="37"/>
      <c r="M13" s="37"/>
      <c r="N13" s="38"/>
    </row>
    <row r="16" spans="2:16" ht="12.75" customHeight="1" x14ac:dyDescent="0.2">
      <c r="L16" s="83" t="s">
        <v>474</v>
      </c>
      <c r="M16" s="84"/>
      <c r="N16" s="89">
        <v>44103</v>
      </c>
      <c r="P16" s="56"/>
    </row>
    <row r="17" spans="12:14" ht="12.75" customHeight="1" x14ac:dyDescent="0.2">
      <c r="L17" s="85"/>
      <c r="M17" s="86"/>
      <c r="N17" s="89"/>
    </row>
    <row r="18" spans="12:14" x14ac:dyDescent="0.2">
      <c r="L18" s="87"/>
      <c r="M18" s="88"/>
      <c r="N18" s="55" t="str">
        <f ca="1">IF(TODAY()-N16&lt;=1,"This version is 1 day old",CONCATENATE("This version is ",TODAY()-N16," days old"))</f>
        <v>This version is 1 day old</v>
      </c>
    </row>
  </sheetData>
  <sheetProtection algorithmName="SHA-512" hashValue="B0sqhzylfUlrY8njWpc9FU3o1G4w8p4PMVWVRjfOoVu49/DB3ba6nPm+fCpcqPer6lq4EpYct/eFj+e4nwCxEg==" saltValue="wvy5zjrRpt1PFIbl2D3u0A==" spinCount="100000" sheet="1" scenarios="1"/>
  <mergeCells count="5">
    <mergeCell ref="B6:I6"/>
    <mergeCell ref="B4:N4"/>
    <mergeCell ref="B9:N9"/>
    <mergeCell ref="L16:M18"/>
    <mergeCell ref="N16:N17"/>
  </mergeCells>
  <conditionalFormatting sqref="N18">
    <cfRule type="expression" dxfId="18" priority="18">
      <formula>(TODAY()-N16)&gt;42</formula>
    </cfRule>
    <cfRule type="expression" dxfId="17" priority="19">
      <formula>(TODAY()-N16)&lt;31</formula>
    </cfRule>
    <cfRule type="expression" dxfId="16" priority="20">
      <formula>(TODAY()-N16)&gt;31</formula>
    </cfRule>
  </conditionalFormatting>
  <hyperlinks>
    <hyperlink ref="B12" r:id="rId1" xr:uid="{ED3E3112-AEBF-4BC4-A827-59EA1DFA71A2}"/>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bat Document" dvAspect="DVASPECT_ICON" shapeId="7186" r:id="rId5">
          <objectPr defaultSize="0" r:id="rId6">
            <anchor moveWithCells="1">
              <from>
                <xdr:col>10</xdr:col>
                <xdr:colOff>447675</xdr:colOff>
                <xdr:row>5</xdr:row>
                <xdr:rowOff>542925</xdr:rowOff>
              </from>
              <to>
                <xdr:col>12</xdr:col>
                <xdr:colOff>9525</xdr:colOff>
                <xdr:row>5</xdr:row>
                <xdr:rowOff>1228725</xdr:rowOff>
              </to>
            </anchor>
          </objectPr>
        </oleObject>
      </mc:Choice>
      <mc:Fallback>
        <oleObject progId="Acrobat Document" dvAspect="DVASPECT_ICON" shapeId="7186" r:id="rId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4" tint="-0.499984740745262"/>
  </sheetPr>
  <dimension ref="B1:AC41"/>
  <sheetViews>
    <sheetView zoomScale="80" zoomScaleNormal="80" workbookViewId="0">
      <selection activeCell="B1" sqref="B1"/>
    </sheetView>
  </sheetViews>
  <sheetFormatPr defaultColWidth="9.140625" defaultRowHeight="12.75" x14ac:dyDescent="0.2"/>
  <cols>
    <col min="1" max="1" width="2.28515625" style="1" customWidth="1"/>
    <col min="2" max="2" width="5" style="1" customWidth="1"/>
    <col min="3" max="3" width="11" style="1" customWidth="1"/>
    <col min="4" max="4" width="29.140625" style="1" bestFit="1" customWidth="1"/>
    <col min="5" max="6" width="29.140625" style="1" hidden="1" customWidth="1"/>
    <col min="7" max="7" width="20.85546875" style="1" bestFit="1" customWidth="1"/>
    <col min="8" max="9" width="20.85546875" style="1" hidden="1" customWidth="1"/>
    <col min="10" max="10" width="19.7109375" style="1" bestFit="1" customWidth="1"/>
    <col min="11" max="12" width="19.7109375" style="1" hidden="1" customWidth="1"/>
    <col min="13" max="15" width="12.5703125" style="1" customWidth="1"/>
    <col min="16" max="16" width="14.42578125" style="1" customWidth="1"/>
    <col min="17" max="17" width="2.5703125" style="1" customWidth="1"/>
    <col min="18" max="18" width="16.140625" style="1" customWidth="1"/>
    <col min="19" max="19" width="14.42578125" style="1" customWidth="1"/>
    <col min="20" max="20" width="34.28515625" style="1" customWidth="1"/>
    <col min="21" max="21" width="2.5703125" style="1" customWidth="1"/>
    <col min="22" max="22" width="15.28515625" style="1" customWidth="1"/>
    <col min="23" max="23" width="33.42578125" style="1" bestFit="1" customWidth="1"/>
    <col min="24" max="24" width="2.28515625" style="1" bestFit="1" customWidth="1"/>
    <col min="25" max="16384" width="9.140625" style="1"/>
  </cols>
  <sheetData>
    <row r="1" spans="2:21" ht="15.75" customHeight="1" x14ac:dyDescent="0.2"/>
    <row r="2" spans="2:21" ht="98.25" customHeight="1" x14ac:dyDescent="0.4">
      <c r="J2" s="19"/>
      <c r="K2" s="19"/>
      <c r="L2" s="19"/>
      <c r="M2" s="19"/>
      <c r="R2" s="49"/>
      <c r="S2" s="49"/>
      <c r="T2" s="4"/>
    </row>
    <row r="3" spans="2:21" ht="14.25" customHeight="1" x14ac:dyDescent="0.2">
      <c r="J3" s="20"/>
      <c r="K3" s="20"/>
      <c r="L3" s="20"/>
      <c r="M3" s="20"/>
      <c r="Q3" s="4"/>
      <c r="R3" s="49"/>
      <c r="S3" s="49"/>
      <c r="T3" s="4"/>
      <c r="U3" s="4"/>
    </row>
    <row r="4" spans="2:21" ht="23.25" customHeight="1" x14ac:dyDescent="0.2">
      <c r="B4" s="123" t="s">
        <v>475</v>
      </c>
      <c r="C4" s="124"/>
      <c r="D4" s="124"/>
      <c r="E4" s="124"/>
      <c r="F4" s="124"/>
      <c r="G4" s="124"/>
      <c r="H4" s="124"/>
      <c r="I4" s="124"/>
      <c r="J4" s="124"/>
      <c r="K4" s="124"/>
      <c r="L4" s="124"/>
      <c r="M4" s="124"/>
      <c r="N4" s="124"/>
      <c r="O4" s="124"/>
      <c r="P4" s="124"/>
      <c r="Q4" s="124"/>
      <c r="R4" s="124"/>
      <c r="S4" s="124"/>
      <c r="T4" s="124"/>
      <c r="U4" s="50"/>
    </row>
    <row r="5" spans="2:21" ht="12.75" customHeight="1" x14ac:dyDescent="0.2">
      <c r="B5" s="116" t="s">
        <v>462</v>
      </c>
      <c r="C5" s="116"/>
      <c r="D5" s="116"/>
      <c r="E5" s="116"/>
      <c r="F5" s="116"/>
      <c r="G5" s="116"/>
      <c r="H5" s="116"/>
      <c r="I5" s="116"/>
      <c r="J5" s="116"/>
      <c r="K5" s="116"/>
      <c r="L5" s="116"/>
      <c r="M5" s="116"/>
      <c r="N5" s="116"/>
      <c r="O5" s="116"/>
      <c r="P5" s="116"/>
      <c r="Q5" s="116"/>
      <c r="R5" s="116"/>
      <c r="S5" s="116"/>
      <c r="T5" s="116"/>
      <c r="U5" s="4"/>
    </row>
    <row r="6" spans="2:21" ht="12.75" customHeight="1" x14ac:dyDescent="0.2">
      <c r="B6" s="116"/>
      <c r="C6" s="116"/>
      <c r="D6" s="116"/>
      <c r="E6" s="116"/>
      <c r="F6" s="116"/>
      <c r="G6" s="116"/>
      <c r="H6" s="116"/>
      <c r="I6" s="116"/>
      <c r="J6" s="116"/>
      <c r="K6" s="116"/>
      <c r="L6" s="116"/>
      <c r="M6" s="116"/>
      <c r="N6" s="116"/>
      <c r="O6" s="116"/>
      <c r="P6" s="116"/>
      <c r="Q6" s="116"/>
      <c r="R6" s="116"/>
      <c r="S6" s="116"/>
      <c r="T6" s="116"/>
      <c r="U6" s="50"/>
    </row>
    <row r="7" spans="2:21" ht="12.75" customHeight="1" x14ac:dyDescent="0.2">
      <c r="B7" s="116"/>
      <c r="C7" s="116"/>
      <c r="D7" s="116"/>
      <c r="E7" s="116"/>
      <c r="F7" s="116"/>
      <c r="G7" s="116"/>
      <c r="H7" s="116"/>
      <c r="I7" s="116"/>
      <c r="J7" s="116"/>
      <c r="K7" s="116"/>
      <c r="L7" s="116"/>
      <c r="M7" s="116"/>
      <c r="N7" s="116"/>
      <c r="O7" s="116"/>
      <c r="P7" s="116"/>
      <c r="Q7" s="116"/>
      <c r="R7" s="116"/>
      <c r="S7" s="116"/>
      <c r="T7" s="116"/>
      <c r="U7" s="4"/>
    </row>
    <row r="8" spans="2:21" ht="12.75" customHeight="1" x14ac:dyDescent="0.2">
      <c r="B8" s="116"/>
      <c r="C8" s="116"/>
      <c r="D8" s="116"/>
      <c r="E8" s="116"/>
      <c r="F8" s="116"/>
      <c r="G8" s="116"/>
      <c r="H8" s="116"/>
      <c r="I8" s="116"/>
      <c r="J8" s="116"/>
      <c r="K8" s="116"/>
      <c r="L8" s="116"/>
      <c r="M8" s="116"/>
      <c r="N8" s="116"/>
      <c r="O8" s="116"/>
      <c r="P8" s="116"/>
      <c r="Q8" s="116"/>
      <c r="R8" s="116"/>
      <c r="S8" s="116"/>
      <c r="T8" s="116"/>
      <c r="U8" s="50"/>
    </row>
    <row r="9" spans="2:21" ht="8.25" customHeight="1" x14ac:dyDescent="0.2">
      <c r="B9" s="4"/>
      <c r="C9" s="4"/>
      <c r="D9" s="4"/>
      <c r="E9" s="4"/>
      <c r="F9" s="4"/>
      <c r="G9" s="4"/>
      <c r="H9" s="4"/>
      <c r="I9" s="4"/>
      <c r="J9" s="4"/>
      <c r="K9" s="4"/>
      <c r="L9" s="4"/>
      <c r="M9" s="4"/>
      <c r="N9" s="4"/>
      <c r="O9" s="4"/>
      <c r="P9" s="4"/>
      <c r="Q9" s="4"/>
      <c r="U9" s="4"/>
    </row>
    <row r="10" spans="2:21" ht="21" customHeight="1" x14ac:dyDescent="0.2">
      <c r="B10" s="116" t="s">
        <v>507</v>
      </c>
      <c r="C10" s="116"/>
      <c r="D10" s="116"/>
      <c r="E10" s="116"/>
      <c r="F10" s="116"/>
      <c r="G10" s="116"/>
      <c r="H10" s="116"/>
      <c r="I10" s="116"/>
      <c r="J10" s="116"/>
      <c r="K10" s="116"/>
      <c r="L10" s="116"/>
      <c r="M10" s="116"/>
      <c r="N10" s="116"/>
      <c r="O10" s="116"/>
      <c r="P10" s="116"/>
      <c r="Q10" s="116"/>
      <c r="R10" s="116"/>
      <c r="S10" s="116"/>
      <c r="T10" s="116"/>
      <c r="U10" s="54"/>
    </row>
    <row r="11" spans="2:21" ht="12.75" customHeight="1" x14ac:dyDescent="0.2">
      <c r="B11" s="116"/>
      <c r="C11" s="116"/>
      <c r="D11" s="116"/>
      <c r="E11" s="116"/>
      <c r="F11" s="116"/>
      <c r="G11" s="116"/>
      <c r="H11" s="116"/>
      <c r="I11" s="116"/>
      <c r="J11" s="116"/>
      <c r="K11" s="116"/>
      <c r="L11" s="116"/>
      <c r="M11" s="116"/>
      <c r="N11" s="116"/>
      <c r="O11" s="116"/>
      <c r="P11" s="116"/>
      <c r="Q11" s="116"/>
      <c r="R11" s="116"/>
      <c r="S11" s="116"/>
      <c r="T11" s="116"/>
      <c r="U11" s="54"/>
    </row>
    <row r="12" spans="2:21" ht="12.75" customHeight="1" x14ac:dyDescent="0.2">
      <c r="B12" s="116"/>
      <c r="C12" s="116"/>
      <c r="D12" s="116"/>
      <c r="E12" s="116"/>
      <c r="F12" s="116"/>
      <c r="G12" s="116"/>
      <c r="H12" s="116"/>
      <c r="I12" s="116"/>
      <c r="J12" s="116"/>
      <c r="K12" s="116"/>
      <c r="L12" s="116"/>
      <c r="M12" s="116"/>
      <c r="N12" s="116"/>
      <c r="O12" s="116"/>
      <c r="P12" s="116"/>
      <c r="Q12" s="116"/>
      <c r="R12" s="116"/>
      <c r="S12" s="116"/>
      <c r="T12" s="116"/>
      <c r="U12" s="54"/>
    </row>
    <row r="13" spans="2:21" x14ac:dyDescent="0.2">
      <c r="B13" s="4"/>
      <c r="C13" s="4"/>
      <c r="D13" s="4"/>
      <c r="E13" s="4"/>
      <c r="F13" s="4"/>
      <c r="G13" s="4"/>
      <c r="H13" s="4"/>
      <c r="I13" s="4"/>
      <c r="J13" s="4"/>
      <c r="K13" s="4"/>
      <c r="L13" s="4"/>
      <c r="M13" s="4"/>
      <c r="N13" s="4"/>
      <c r="O13" s="4"/>
      <c r="P13" s="4"/>
      <c r="Q13" s="4"/>
      <c r="U13" s="4"/>
    </row>
    <row r="14" spans="2:21" ht="23.25" customHeight="1" x14ac:dyDescent="0.2">
      <c r="B14" s="113" t="s">
        <v>467</v>
      </c>
      <c r="C14" s="114"/>
      <c r="D14" s="114"/>
      <c r="E14" s="114"/>
      <c r="F14" s="114"/>
      <c r="G14" s="114"/>
      <c r="H14" s="114"/>
      <c r="I14" s="114"/>
      <c r="J14" s="114"/>
      <c r="K14" s="114"/>
      <c r="L14" s="114"/>
      <c r="M14" s="114"/>
      <c r="N14" s="114"/>
      <c r="O14" s="114"/>
      <c r="P14" s="115"/>
      <c r="Q14" s="49"/>
      <c r="R14" s="118" t="s">
        <v>924</v>
      </c>
      <c r="S14" s="119"/>
      <c r="T14" s="120"/>
      <c r="U14" s="50"/>
    </row>
    <row r="15" spans="2:21" ht="21.75" customHeight="1" x14ac:dyDescent="0.25">
      <c r="B15" s="53" t="s">
        <v>7</v>
      </c>
      <c r="C15" s="53"/>
      <c r="D15" s="125" t="s">
        <v>506</v>
      </c>
      <c r="E15" s="125"/>
      <c r="F15" s="125"/>
      <c r="G15" s="125"/>
      <c r="H15" s="71"/>
      <c r="I15" s="71"/>
      <c r="J15" s="104" t="s">
        <v>477</v>
      </c>
      <c r="K15" s="105"/>
      <c r="L15" s="105"/>
      <c r="M15" s="105"/>
      <c r="N15" s="105"/>
      <c r="O15" s="105"/>
      <c r="P15" s="106"/>
      <c r="Q15" s="49"/>
      <c r="R15" s="40"/>
      <c r="S15" s="121" t="s">
        <v>486</v>
      </c>
      <c r="T15" s="122"/>
      <c r="U15" s="50"/>
    </row>
    <row r="16" spans="2:21" ht="21.75" customHeight="1" x14ac:dyDescent="0.25">
      <c r="B16" s="53" t="s">
        <v>8</v>
      </c>
      <c r="C16" s="53"/>
      <c r="D16" s="125" t="s">
        <v>506</v>
      </c>
      <c r="E16" s="125"/>
      <c r="F16" s="125"/>
      <c r="G16" s="125"/>
      <c r="H16" s="72"/>
      <c r="I16" s="72"/>
      <c r="J16" s="107"/>
      <c r="K16" s="108"/>
      <c r="L16" s="108"/>
      <c r="M16" s="108"/>
      <c r="N16" s="108"/>
      <c r="O16" s="108"/>
      <c r="P16" s="109"/>
      <c r="Q16" s="49"/>
      <c r="R16" s="39"/>
      <c r="S16" s="121" t="s">
        <v>487</v>
      </c>
      <c r="T16" s="122"/>
      <c r="U16" s="50"/>
    </row>
    <row r="17" spans="2:29" ht="21.75" customHeight="1" x14ac:dyDescent="0.2">
      <c r="B17" s="53" t="s">
        <v>489</v>
      </c>
      <c r="C17" s="53"/>
      <c r="D17" s="125" t="s">
        <v>506</v>
      </c>
      <c r="E17" s="125"/>
      <c r="F17" s="125"/>
      <c r="G17" s="125"/>
      <c r="H17" s="73"/>
      <c r="I17" s="73"/>
      <c r="J17" s="107"/>
      <c r="K17" s="108"/>
      <c r="L17" s="108"/>
      <c r="M17" s="108"/>
      <c r="N17" s="108"/>
      <c r="O17" s="108"/>
      <c r="P17" s="109"/>
      <c r="Q17" s="49"/>
      <c r="R17" s="41"/>
      <c r="S17" s="121" t="s">
        <v>485</v>
      </c>
      <c r="T17" s="122"/>
      <c r="U17" s="50"/>
    </row>
    <row r="18" spans="2:29" ht="21.75" customHeight="1" x14ac:dyDescent="0.2">
      <c r="B18" s="53" t="s">
        <v>430</v>
      </c>
      <c r="C18" s="53"/>
      <c r="D18" s="103" t="s">
        <v>506</v>
      </c>
      <c r="E18" s="103"/>
      <c r="F18" s="103"/>
      <c r="G18" s="103"/>
      <c r="H18" s="74"/>
      <c r="I18" s="74"/>
      <c r="J18" s="110"/>
      <c r="K18" s="111"/>
      <c r="L18" s="111"/>
      <c r="M18" s="111"/>
      <c r="N18" s="111"/>
      <c r="O18" s="111"/>
      <c r="P18" s="112"/>
      <c r="Q18" s="49"/>
      <c r="R18" s="117"/>
      <c r="S18" s="117"/>
      <c r="T18" s="117"/>
      <c r="U18" s="2"/>
      <c r="V18" s="2"/>
      <c r="W18" s="2"/>
      <c r="X18" s="2"/>
      <c r="Y18" s="2"/>
      <c r="Z18" s="2"/>
      <c r="AA18" s="2"/>
      <c r="AB18" s="2"/>
      <c r="AC18" s="2"/>
    </row>
    <row r="19" spans="2:29" ht="15.75" customHeight="1" x14ac:dyDescent="0.2">
      <c r="B19" s="6"/>
      <c r="C19" s="4"/>
      <c r="D19" s="4"/>
      <c r="E19" s="4"/>
      <c r="F19" s="4"/>
      <c r="G19" s="4"/>
      <c r="H19" s="4"/>
      <c r="I19" s="4"/>
      <c r="J19" s="4"/>
      <c r="K19" s="4"/>
      <c r="L19" s="4"/>
      <c r="M19" s="4"/>
      <c r="N19" s="4"/>
      <c r="O19" s="4"/>
      <c r="P19" s="4"/>
      <c r="Q19" s="4"/>
      <c r="R19" s="4"/>
      <c r="S19" s="4"/>
      <c r="T19" s="4"/>
      <c r="U19" s="2"/>
      <c r="V19" s="2"/>
      <c r="W19" s="2"/>
      <c r="X19" s="2"/>
      <c r="Y19" s="2"/>
      <c r="Z19" s="2"/>
      <c r="AA19" s="2"/>
      <c r="AB19" s="2"/>
      <c r="AC19" s="2"/>
    </row>
    <row r="20" spans="2:29" ht="23.25" customHeight="1" x14ac:dyDescent="0.2">
      <c r="B20" s="90" t="s">
        <v>505</v>
      </c>
      <c r="C20" s="90"/>
      <c r="D20" s="90"/>
      <c r="E20" s="90"/>
      <c r="F20" s="90"/>
      <c r="G20" s="90"/>
      <c r="H20" s="90"/>
      <c r="I20" s="90"/>
      <c r="J20" s="90"/>
      <c r="K20" s="90"/>
      <c r="L20" s="90"/>
      <c r="M20" s="90"/>
      <c r="N20" s="90"/>
      <c r="O20" s="90"/>
      <c r="P20" s="90"/>
      <c r="Q20" s="49"/>
      <c r="R20" s="91" t="s">
        <v>504</v>
      </c>
      <c r="S20" s="92"/>
      <c r="T20" s="93"/>
      <c r="U20" s="2"/>
      <c r="V20" s="2"/>
      <c r="W20" s="2"/>
      <c r="X20" s="2"/>
      <c r="Y20" s="2"/>
      <c r="Z20" s="2"/>
      <c r="AA20" s="2"/>
      <c r="AB20" s="2"/>
      <c r="AC20" s="2"/>
    </row>
    <row r="21" spans="2:29" ht="15" customHeight="1" x14ac:dyDescent="0.2">
      <c r="B21" s="96" t="s">
        <v>431</v>
      </c>
      <c r="C21" s="94" t="s">
        <v>432</v>
      </c>
      <c r="D21" s="96" t="s">
        <v>1</v>
      </c>
      <c r="E21" s="63"/>
      <c r="F21" s="63"/>
      <c r="G21" s="96" t="s">
        <v>3</v>
      </c>
      <c r="H21" s="63"/>
      <c r="I21" s="63"/>
      <c r="J21" s="96" t="s">
        <v>493</v>
      </c>
      <c r="K21" s="61"/>
      <c r="L21" s="61"/>
      <c r="M21" s="87" t="s">
        <v>4</v>
      </c>
      <c r="N21" s="88"/>
      <c r="O21" s="94" t="s">
        <v>925</v>
      </c>
      <c r="P21" s="94" t="s">
        <v>488</v>
      </c>
      <c r="Q21" s="49"/>
      <c r="R21" s="102" t="s">
        <v>502</v>
      </c>
      <c r="S21" s="102" t="s">
        <v>503</v>
      </c>
      <c r="T21" s="102" t="s">
        <v>494</v>
      </c>
      <c r="U21" s="2"/>
      <c r="V21" s="2"/>
      <c r="W21" s="2"/>
      <c r="X21" s="2"/>
      <c r="Y21" s="2"/>
      <c r="Z21" s="2"/>
      <c r="AA21" s="2"/>
      <c r="AB21" s="2"/>
      <c r="AC21" s="2"/>
    </row>
    <row r="22" spans="2:29" ht="15" customHeight="1" x14ac:dyDescent="0.2">
      <c r="B22" s="97"/>
      <c r="C22" s="95"/>
      <c r="D22" s="97"/>
      <c r="E22" s="64"/>
      <c r="F22" s="64"/>
      <c r="G22" s="97"/>
      <c r="H22" s="64"/>
      <c r="I22" s="64"/>
      <c r="J22" s="97"/>
      <c r="K22" s="62"/>
      <c r="L22" s="62"/>
      <c r="M22" s="26" t="s">
        <v>7</v>
      </c>
      <c r="N22" s="26" t="s">
        <v>8</v>
      </c>
      <c r="O22" s="95"/>
      <c r="P22" s="95"/>
      <c r="Q22" s="49"/>
      <c r="R22" s="95"/>
      <c r="S22" s="95"/>
      <c r="T22" s="95"/>
      <c r="U22" s="2"/>
      <c r="V22" s="2"/>
      <c r="W22" s="2"/>
      <c r="X22" s="2"/>
      <c r="Y22" s="2"/>
      <c r="Z22" s="2"/>
      <c r="AA22" s="2"/>
      <c r="AB22" s="2"/>
      <c r="AC22" s="2"/>
    </row>
    <row r="23" spans="2:29" ht="15" x14ac:dyDescent="0.2">
      <c r="B23" s="22">
        <v>1</v>
      </c>
      <c r="C23" s="23" t="str">
        <f t="array" ref="C23">IFERROR(SMALL((SQRT((Primary_Easting-$D$15)^2+(Primary_Northing-$D$16)^2)),B23)/1000,"-")</f>
        <v>-</v>
      </c>
      <c r="D23" s="75" t="str">
        <f>HYPERLINK(F23,E23)</f>
        <v>-</v>
      </c>
      <c r="E23" s="22" t="str">
        <f t="array" ref="E23">IFERROR(INDEX(Primary_Substation,MATCH(SMALL((SQRT((Primary_Easting-$D$15)^2+(Primary_Northing-$D$16)^2)),B23),SQRT((Primary_Easting-$D$15)^2+(Primary_Northing-$D$16)^2),0)),"-")</f>
        <v>-</v>
      </c>
      <c r="F23" s="22" t="str">
        <f t="array" ref="F23">IFERROR(INDEX(Primary_Primary_Link,MATCH(SMALL((SQRT((Primary_Easting-$D$15)^2+(Primary_Northing-$D$16)^2)),B23),SQRT((Primary_Easting-$D$15)^2+(Primary_Northing-$D$16)^2),0)),"-")</f>
        <v>-</v>
      </c>
      <c r="G23" s="75" t="str">
        <f>HYPERLINK(I23,H23)</f>
        <v>-</v>
      </c>
      <c r="H23" s="22" t="str">
        <f t="array" ref="H23">IFERROR(INDEX(Primary_BSP_Group,MATCH(SMALL((SQRT((Primary_Easting-$D$15)^2+(Primary_Northing-$D$16)^2)),B23),SQRT((Primary_Easting-$D$15)^2+(Primary_Northing-$D$16)^2),0)),"-")</f>
        <v>-</v>
      </c>
      <c r="I23" s="22" t="str">
        <f t="array" ref="I23">IFERROR(INDEX(Primary_BSP_Link,MATCH(SMALL((SQRT((Primary_Easting-$D$15)^2+(Primary_Northing-$D$16)^2)),B23),SQRT((Primary_Easting-$D$15)^2+(Primary_Northing-$D$16)^2),0)),"-")</f>
        <v>-</v>
      </c>
      <c r="J23" s="75" t="str">
        <f>HYPERLINK(L23,K23)</f>
        <v>-</v>
      </c>
      <c r="K23" s="22" t="str">
        <f t="array" ref="K23">IFERROR(INDEX(Primary_GSP_Group,MATCH(SMALL((SQRT((Primary_Easting-$D$15)^2+(Primary_Northing-$D$16)^2)),B23),SQRT((Primary_Easting-$D$15)^2+(Primary_Northing-$D$16)^2),0)),"-")</f>
        <v>-</v>
      </c>
      <c r="L23" s="22" t="str">
        <f t="array" ref="L23">IFERROR(INDEX(Primary_GSP_Link,MATCH(SMALL((SQRT((Primary_Easting-$D$15)^2+(Primary_Northing-$D$16)^2)),B23),SQRT((Primary_Easting-$D$15)^2+(Primary_Northing-$D$16)^2),0)),"-")</f>
        <v>-</v>
      </c>
      <c r="M23" s="22" t="str">
        <f t="array" ref="M23">IFERROR(INDEX(Primary_Easting,MATCH(SMALL((SQRT((Primary_Easting-$D$15)^2+(Primary_Northing-$D$16)^2)),B23),SQRT((Primary_Easting-$D$15)^2+(Primary_Northing-$D$16)^2),0)),"-")</f>
        <v>-</v>
      </c>
      <c r="N23" s="22" t="str">
        <f t="array" ref="N23">IFERROR(INDEX(Primary_Northing,MATCH(SMALL((SQRT((Primary_Easting-$D$15)^2+(Primary_Northing-$D$16)^2)),B23),SQRT((Primary_Easting-$D$15)^2+(Primary_Northing-$D$16)^2),0)),"-")</f>
        <v>-</v>
      </c>
      <c r="O23" s="24" t="str">
        <f t="array" ref="O23">IFERROR(INDEX(Primary_Headroom,MATCH(SMALL((SQRT((Primary_Easting-$D$15)^2+(Primary_Northing-$D$16)^2)),B23),SQRT((Primary_Easting-$D$15)^2+(Primary_Northing-$D$16)^2),0),IF($D$18="Demand – Firm", 1, IF($D$18="Demand – N-0", 2,  IF($D$18="Generation – Inverter Based", 3, IF($D$18="Generation – Synchronous (LV)", 4, IF($D$18="Generation – Synchronous (HV)", 5, IF($D$18="Battery Storage", 6, 7))))))),"-")</f>
        <v>-</v>
      </c>
      <c r="P23" s="24">
        <f t="shared" ref="P23:P32" si="0">IF(O23=0,1.5,IF(O23&lt;100000,$D$17/O23,100000))</f>
        <v>100000</v>
      </c>
      <c r="Q23" s="49"/>
      <c r="R23" s="51" t="str">
        <f>IFERROR(IF(OR($D$18="Demand – Firm",$D$18="Demand – N-0"),"-",VLOOKUP(J23,'6)Transmission Capacity - App G'!$C$7:$J$23,6,FALSE)),"-")</f>
        <v>-</v>
      </c>
      <c r="S23" s="51" t="str">
        <f>IFERROR(IF(OR($D$18="Demand – Firm",$D$18="Demand – N-0"),"-",VLOOKUP(J23,'6)Transmission Capacity - App G'!$C$7:$L$23,10,FALSE)),"-")</f>
        <v>-</v>
      </c>
      <c r="T23" s="51" t="str">
        <f>IFERROR(IF(OR($D$18="Demand – Firm",$D$18="Demand – N-0"),"-",IF(VLOOKUP(J23,'6)Transmission Capacity - App G'!$C$7:$I$23,7,FALSE)="A","Transmission Headroom Available",IF(VLOOKUP(J23,'6)Transmission Capacity - App G'!$C$7:$I$23,7,FALSE)="B","Modification Application Required",IF(VLOOKUP(J23,'6)Transmission Capacity - App G'!$C$7:$I$23,7,FALSE)="C","Transmission Works Identified","-")))),"-")</f>
        <v>-</v>
      </c>
      <c r="U23" s="2"/>
      <c r="V23" s="2"/>
      <c r="W23" s="2"/>
      <c r="X23" s="2"/>
      <c r="Y23" s="2"/>
      <c r="Z23" s="2"/>
      <c r="AA23" s="2"/>
      <c r="AB23" s="2"/>
      <c r="AC23" s="2"/>
    </row>
    <row r="24" spans="2:29" ht="15" x14ac:dyDescent="0.2">
      <c r="B24" s="22">
        <v>2</v>
      </c>
      <c r="C24" s="23" t="str">
        <f t="array" ref="C24">IFERROR(SMALL((SQRT((Primary_Easting-$D$15)^2+(Primary_Northing-$D$16)^2)),B24)/1000,"-")</f>
        <v>-</v>
      </c>
      <c r="D24" s="75" t="str">
        <f t="shared" ref="D24:D32" si="1">HYPERLINK(F24,E24)</f>
        <v>-</v>
      </c>
      <c r="E24" s="22" t="str">
        <f t="array" ref="E24">IFERROR(INDEX(Primary_Substation,MATCH(SMALL((SQRT((Primary_Easting-$D$15)^2+(Primary_Northing-$D$16)^2)),B24),SQRT((Primary_Easting-$D$15)^2+(Primary_Northing-$D$16)^2),0)),"-")</f>
        <v>-</v>
      </c>
      <c r="F24" s="22" t="str">
        <f t="array" ref="F24">IFERROR(INDEX(Primary_Primary_Link,MATCH(SMALL((SQRT((Primary_Easting-$D$15)^2+(Primary_Northing-$D$16)^2)),B24),SQRT((Primary_Easting-$D$15)^2+(Primary_Northing-$D$16)^2),0)),"-")</f>
        <v>-</v>
      </c>
      <c r="G24" s="75" t="str">
        <f t="shared" ref="G24:G32" si="2">HYPERLINK(I24,H24)</f>
        <v>-</v>
      </c>
      <c r="H24" s="22" t="str">
        <f t="array" ref="H24">IFERROR(INDEX(Primary_BSP_Group,MATCH(SMALL((SQRT((Primary_Easting-$D$15)^2+(Primary_Northing-$D$16)^2)),B24),SQRT((Primary_Easting-$D$15)^2+(Primary_Northing-$D$16)^2),0)),"-")</f>
        <v>-</v>
      </c>
      <c r="I24" s="22" t="str">
        <f t="array" ref="I24">IFERROR(INDEX(Primary_BSP_Link,MATCH(SMALL((SQRT((Primary_Easting-$D$15)^2+(Primary_Northing-$D$16)^2)),B24),SQRT((Primary_Easting-$D$15)^2+(Primary_Northing-$D$16)^2),0)),"-")</f>
        <v>-</v>
      </c>
      <c r="J24" s="75" t="str">
        <f t="shared" ref="J24:J32" si="3">HYPERLINK(L24,K24)</f>
        <v>-</v>
      </c>
      <c r="K24" s="22" t="str">
        <f t="array" ref="K24">IFERROR(INDEX(Primary_GSP_Group,MATCH(SMALL((SQRT((Primary_Easting-$D$15)^2+(Primary_Northing-$D$16)^2)),B24),SQRT((Primary_Easting-$D$15)^2+(Primary_Northing-$D$16)^2),0)),"-")</f>
        <v>-</v>
      </c>
      <c r="L24" s="22" t="str">
        <f t="array" ref="L24">IFERROR(INDEX(Primary_GSP_Link,MATCH(SMALL((SQRT((Primary_Easting-$D$15)^2+(Primary_Northing-$D$16)^2)),B24),SQRT((Primary_Easting-$D$15)^2+(Primary_Northing-$D$16)^2),0)),"-")</f>
        <v>-</v>
      </c>
      <c r="M24" s="22" t="str">
        <f t="array" ref="M24">IFERROR(INDEX(Primary_Easting,MATCH(SMALL((SQRT((Primary_Easting-$D$15)^2+(Primary_Northing-$D$16)^2)),B24),SQRT((Primary_Easting-$D$15)^2+(Primary_Northing-$D$16)^2),0)),"-")</f>
        <v>-</v>
      </c>
      <c r="N24" s="22" t="str">
        <f t="array" ref="N24">IFERROR(INDEX(Primary_Northing,MATCH(SMALL((SQRT((Primary_Easting-$D$15)^2+(Primary_Northing-$D$16)^2)),B24),SQRT((Primary_Easting-$D$15)^2+(Primary_Northing-$D$16)^2),0)),"-")</f>
        <v>-</v>
      </c>
      <c r="O24" s="24" t="str">
        <f t="array" ref="O24">IFERROR(INDEX(Primary_Headroom,MATCH(SMALL((SQRT((Primary_Easting-$D$15)^2+(Primary_Northing-$D$16)^2)),B24),SQRT((Primary_Easting-$D$15)^2+(Primary_Northing-$D$16)^2),0),IF($D$18="Demand – Firm", 1, IF($D$18="Demand – N-0", 2,  IF($D$18="Generation – Inverter Based", 3, IF($D$18="Generation – Synchronous (LV)", 4, IF($D$18="Generation – Synchronous (HV)", 5, IF($D$18="Battery Storage", 6, 7))))))),"-")</f>
        <v>-</v>
      </c>
      <c r="P24" s="24">
        <f t="shared" si="0"/>
        <v>100000</v>
      </c>
      <c r="Q24" s="49"/>
      <c r="R24" s="52" t="str">
        <f>IFERROR(IF(OR($D$18="Demand – Firm",$D$18="Demand – N-0"),"-",VLOOKUP(J24,'6)Transmission Capacity - App G'!$C$7:$J$23,6,FALSE)),"-")</f>
        <v>-</v>
      </c>
      <c r="S24" s="52" t="str">
        <f>IFERROR(IF(OR($D$18="Demand – Firm",$D$18="Demand – N-0"),"-",VLOOKUP(J24,'6)Transmission Capacity - App G'!$C$7:$L$23,10,FALSE)),"-")</f>
        <v>-</v>
      </c>
      <c r="T24" s="52" t="str">
        <f>IFERROR(IF(OR($D$18="Demand – Firm",$D$18="Demand – N-0"),"-",IF(VLOOKUP(J24,'6)Transmission Capacity - App G'!$C$7:$I$23,7,FALSE)="A","Transmission Headroom Available",IF(VLOOKUP(J24,'6)Transmission Capacity - App G'!$C$7:$I$23,7,FALSE)="B","Modification Application Required",IF(VLOOKUP(J24,'6)Transmission Capacity - App G'!$C$7:$I$23,7,FALSE)="C","Transmission Works Identified","-")))),"-")</f>
        <v>-</v>
      </c>
      <c r="U24" s="2"/>
      <c r="V24" s="2"/>
      <c r="W24" s="2"/>
      <c r="X24" s="2"/>
      <c r="Y24" s="2"/>
      <c r="Z24" s="2"/>
      <c r="AA24" s="2"/>
      <c r="AB24" s="2"/>
      <c r="AC24" s="2"/>
    </row>
    <row r="25" spans="2:29" ht="15" x14ac:dyDescent="0.2">
      <c r="B25" s="22">
        <v>3</v>
      </c>
      <c r="C25" s="23" t="str">
        <f t="array" ref="C25">IFERROR(SMALL((SQRT((Primary_Easting-$D$15)^2+(Primary_Northing-$D$16)^2)),B25)/1000,"-")</f>
        <v>-</v>
      </c>
      <c r="D25" s="75" t="str">
        <f t="shared" si="1"/>
        <v>-</v>
      </c>
      <c r="E25" s="22" t="str">
        <f t="array" ref="E25">IFERROR(INDEX(Primary_Substation,MATCH(SMALL((SQRT((Primary_Easting-$D$15)^2+(Primary_Northing-$D$16)^2)),B25),SQRT((Primary_Easting-$D$15)^2+(Primary_Northing-$D$16)^2),0)),"-")</f>
        <v>-</v>
      </c>
      <c r="F25" s="22" t="str">
        <f t="array" ref="F25">IFERROR(INDEX(Primary_Primary_Link,MATCH(SMALL((SQRT((Primary_Easting-$D$15)^2+(Primary_Northing-$D$16)^2)),B25),SQRT((Primary_Easting-$D$15)^2+(Primary_Northing-$D$16)^2),0)),"-")</f>
        <v>-</v>
      </c>
      <c r="G25" s="75" t="str">
        <f t="shared" si="2"/>
        <v>-</v>
      </c>
      <c r="H25" s="22" t="str">
        <f t="array" ref="H25">IFERROR(INDEX(Primary_BSP_Group,MATCH(SMALL((SQRT((Primary_Easting-$D$15)^2+(Primary_Northing-$D$16)^2)),B25),SQRT((Primary_Easting-$D$15)^2+(Primary_Northing-$D$16)^2),0)),"-")</f>
        <v>-</v>
      </c>
      <c r="I25" s="22" t="str">
        <f t="array" ref="I25">IFERROR(INDEX(Primary_BSP_Link,MATCH(SMALL((SQRT((Primary_Easting-$D$15)^2+(Primary_Northing-$D$16)^2)),B25),SQRT((Primary_Easting-$D$15)^2+(Primary_Northing-$D$16)^2),0)),"-")</f>
        <v>-</v>
      </c>
      <c r="J25" s="75" t="str">
        <f t="shared" si="3"/>
        <v>-</v>
      </c>
      <c r="K25" s="22" t="str">
        <f t="array" ref="K25">IFERROR(INDEX(Primary_GSP_Group,MATCH(SMALL((SQRT((Primary_Easting-$D$15)^2+(Primary_Northing-$D$16)^2)),B25),SQRT((Primary_Easting-$D$15)^2+(Primary_Northing-$D$16)^2),0)),"-")</f>
        <v>-</v>
      </c>
      <c r="L25" s="22" t="str">
        <f t="array" ref="L25">IFERROR(INDEX(Primary_GSP_Link,MATCH(SMALL((SQRT((Primary_Easting-$D$15)^2+(Primary_Northing-$D$16)^2)),B25),SQRT((Primary_Easting-$D$15)^2+(Primary_Northing-$D$16)^2),0)),"-")</f>
        <v>-</v>
      </c>
      <c r="M25" s="22" t="str">
        <f t="array" ref="M25">IFERROR(INDEX(Primary_Easting,MATCH(SMALL((SQRT((Primary_Easting-$D$15)^2+(Primary_Northing-$D$16)^2)),B25),SQRT((Primary_Easting-$D$15)^2+(Primary_Northing-$D$16)^2),0)),"-")</f>
        <v>-</v>
      </c>
      <c r="N25" s="22" t="str">
        <f t="array" ref="N25">IFERROR(INDEX(Primary_Northing,MATCH(SMALL((SQRT((Primary_Easting-$D$15)^2+(Primary_Northing-$D$16)^2)),B25),SQRT((Primary_Easting-$D$15)^2+(Primary_Northing-$D$16)^2),0)),"-")</f>
        <v>-</v>
      </c>
      <c r="O25" s="24" t="str">
        <f t="array" ref="O25">IFERROR(INDEX(Primary_Headroom,MATCH(SMALL((SQRT((Primary_Easting-$D$15)^2+(Primary_Northing-$D$16)^2)),B25),SQRT((Primary_Easting-$D$15)^2+(Primary_Northing-$D$16)^2),0),IF($D$18="Demand – Firm", 1, IF($D$18="Demand – N-0", 2,  IF($D$18="Generation – Inverter Based", 3, IF($D$18="Generation – Synchronous (LV)", 4, IF($D$18="Generation – Synchronous (HV)", 5, IF($D$18="Battery Storage", 6, 7))))))),"-")</f>
        <v>-</v>
      </c>
      <c r="P25" s="24">
        <f t="shared" si="0"/>
        <v>100000</v>
      </c>
      <c r="Q25" s="49"/>
      <c r="R25" s="52" t="str">
        <f>IFERROR(IF(OR($D$18="Demand – Firm",$D$18="Demand – N-0"),"-",VLOOKUP(J25,'6)Transmission Capacity - App G'!$C$7:$J$23,6,FALSE)),"-")</f>
        <v>-</v>
      </c>
      <c r="S25" s="52" t="str">
        <f>IFERROR(IF(OR($D$18="Demand – Firm",$D$18="Demand – N-0"),"-",VLOOKUP(J25,'6)Transmission Capacity - App G'!$C$7:$L$23,10,FALSE)),"-")</f>
        <v>-</v>
      </c>
      <c r="T25" s="52" t="str">
        <f>IFERROR(IF(OR($D$18="Demand – Firm",$D$18="Demand – N-0"),"-",IF(VLOOKUP(J25,'6)Transmission Capacity - App G'!$C$7:$I$23,7,FALSE)="A","Transmission Headroom Available",IF(VLOOKUP(J25,'6)Transmission Capacity - App G'!$C$7:$I$23,7,FALSE)="B","Modification Application Required",IF(VLOOKUP(J25,'6)Transmission Capacity - App G'!$C$7:$I$23,7,FALSE)="C","Transmission Works Identified","-")))),"-")</f>
        <v>-</v>
      </c>
      <c r="U25" s="2"/>
      <c r="V25" s="2"/>
      <c r="W25" s="2"/>
      <c r="X25" s="2"/>
      <c r="Y25" s="2"/>
      <c r="Z25" s="2"/>
      <c r="AA25" s="2"/>
      <c r="AB25" s="2"/>
      <c r="AC25" s="2"/>
    </row>
    <row r="26" spans="2:29" ht="15" customHeight="1" x14ac:dyDescent="0.2">
      <c r="B26" s="22">
        <v>4</v>
      </c>
      <c r="C26" s="23" t="str">
        <f t="array" ref="C26">IFERROR(SMALL((SQRT((Primary_Easting-$D$15)^2+(Primary_Northing-$D$16)^2)),B26)/1000,"-")</f>
        <v>-</v>
      </c>
      <c r="D26" s="75" t="str">
        <f t="shared" si="1"/>
        <v>-</v>
      </c>
      <c r="E26" s="22" t="str">
        <f t="array" ref="E26">IFERROR(INDEX(Primary_Substation,MATCH(SMALL((SQRT((Primary_Easting-$D$15)^2+(Primary_Northing-$D$16)^2)),B26),SQRT((Primary_Easting-$D$15)^2+(Primary_Northing-$D$16)^2),0)),"-")</f>
        <v>-</v>
      </c>
      <c r="F26" s="22" t="str">
        <f t="array" ref="F26">IFERROR(INDEX(Primary_Primary_Link,MATCH(SMALL((SQRT((Primary_Easting-$D$15)^2+(Primary_Northing-$D$16)^2)),B26),SQRT((Primary_Easting-$D$15)^2+(Primary_Northing-$D$16)^2),0)),"-")</f>
        <v>-</v>
      </c>
      <c r="G26" s="75" t="str">
        <f t="shared" si="2"/>
        <v>-</v>
      </c>
      <c r="H26" s="22" t="str">
        <f t="array" ref="H26">IFERROR(INDEX(Primary_BSP_Group,MATCH(SMALL((SQRT((Primary_Easting-$D$15)^2+(Primary_Northing-$D$16)^2)),B26),SQRT((Primary_Easting-$D$15)^2+(Primary_Northing-$D$16)^2),0)),"-")</f>
        <v>-</v>
      </c>
      <c r="I26" s="22" t="str">
        <f t="array" ref="I26">IFERROR(INDEX(Primary_BSP_Link,MATCH(SMALL((SQRT((Primary_Easting-$D$15)^2+(Primary_Northing-$D$16)^2)),B26),SQRT((Primary_Easting-$D$15)^2+(Primary_Northing-$D$16)^2),0)),"-")</f>
        <v>-</v>
      </c>
      <c r="J26" s="75" t="str">
        <f t="shared" si="3"/>
        <v>-</v>
      </c>
      <c r="K26" s="22" t="str">
        <f t="array" ref="K26">IFERROR(INDEX(Primary_GSP_Group,MATCH(SMALL((SQRT((Primary_Easting-$D$15)^2+(Primary_Northing-$D$16)^2)),B26),SQRT((Primary_Easting-$D$15)^2+(Primary_Northing-$D$16)^2),0)),"-")</f>
        <v>-</v>
      </c>
      <c r="L26" s="22" t="str">
        <f t="array" ref="L26">IFERROR(INDEX(Primary_GSP_Link,MATCH(SMALL((SQRT((Primary_Easting-$D$15)^2+(Primary_Northing-$D$16)^2)),B26),SQRT((Primary_Easting-$D$15)^2+(Primary_Northing-$D$16)^2),0)),"-")</f>
        <v>-</v>
      </c>
      <c r="M26" s="22" t="str">
        <f t="array" ref="M26">IFERROR(INDEX(Primary_Easting,MATCH(SMALL((SQRT((Primary_Easting-$D$15)^2+(Primary_Northing-$D$16)^2)),B26),SQRT((Primary_Easting-$D$15)^2+(Primary_Northing-$D$16)^2),0)),"-")</f>
        <v>-</v>
      </c>
      <c r="N26" s="22" t="str">
        <f t="array" ref="N26">IFERROR(INDEX(Primary_Northing,MATCH(SMALL((SQRT((Primary_Easting-$D$15)^2+(Primary_Northing-$D$16)^2)),B26),SQRT((Primary_Easting-$D$15)^2+(Primary_Northing-$D$16)^2),0)),"-")</f>
        <v>-</v>
      </c>
      <c r="O26" s="24" t="str">
        <f t="array" ref="O26">IFERROR(INDEX(Primary_Headroom,MATCH(SMALL((SQRT((Primary_Easting-$D$15)^2+(Primary_Northing-$D$16)^2)),B26),SQRT((Primary_Easting-$D$15)^2+(Primary_Northing-$D$16)^2),0),IF($D$18="Demand – Firm", 1, IF($D$18="Demand – N-0", 2,  IF($D$18="Generation – Inverter Based", 3, IF($D$18="Generation – Synchronous (LV)", 4, IF($D$18="Generation – Synchronous (HV)", 5, IF($D$18="Battery Storage", 6, 7))))))),"-")</f>
        <v>-</v>
      </c>
      <c r="P26" s="24">
        <f t="shared" si="0"/>
        <v>100000</v>
      </c>
      <c r="Q26" s="49"/>
      <c r="R26" s="52" t="str">
        <f>IFERROR(IF(OR($D$18="Demand – Firm",$D$18="Demand – N-0"),"-",VLOOKUP(J26,'6)Transmission Capacity - App G'!$C$7:$J$23,6,FALSE)),"-")</f>
        <v>-</v>
      </c>
      <c r="S26" s="52" t="str">
        <f>IFERROR(IF(OR($D$18="Demand – Firm",$D$18="Demand – N-0"),"-",VLOOKUP(J26,'6)Transmission Capacity - App G'!$C$7:$L$23,10,FALSE)),"-")</f>
        <v>-</v>
      </c>
      <c r="T26" s="52" t="str">
        <f>IFERROR(IF(OR($D$18="Demand – Firm",$D$18="Demand – N-0"),"-",IF(VLOOKUP(J26,'6)Transmission Capacity - App G'!$C$7:$I$23,7,FALSE)="A","Transmission Headroom Available",IF(VLOOKUP(J26,'6)Transmission Capacity - App G'!$C$7:$I$23,7,FALSE)="B","Modification Application Required",IF(VLOOKUP(J26,'6)Transmission Capacity - App G'!$C$7:$I$23,7,FALSE)="C","Transmission Works Identified","-")))),"-")</f>
        <v>-</v>
      </c>
      <c r="U26" s="2"/>
      <c r="V26" s="2"/>
      <c r="W26" s="2"/>
      <c r="X26" s="2"/>
      <c r="Y26" s="2"/>
      <c r="Z26" s="2"/>
      <c r="AA26" s="2"/>
      <c r="AB26" s="2"/>
      <c r="AC26" s="2"/>
    </row>
    <row r="27" spans="2:29" ht="15" x14ac:dyDescent="0.2">
      <c r="B27" s="22">
        <v>5</v>
      </c>
      <c r="C27" s="23" t="str">
        <f t="array" ref="C27">IFERROR(SMALL((SQRT((Primary_Easting-$D$15)^2+(Primary_Northing-$D$16)^2)),B27)/1000,"-")</f>
        <v>-</v>
      </c>
      <c r="D27" s="75" t="str">
        <f t="shared" si="1"/>
        <v>-</v>
      </c>
      <c r="E27" s="22" t="str">
        <f t="array" ref="E27">IFERROR(INDEX(Primary_Substation,MATCH(SMALL((SQRT((Primary_Easting-$D$15)^2+(Primary_Northing-$D$16)^2)),B27),SQRT((Primary_Easting-$D$15)^2+(Primary_Northing-$D$16)^2),0)),"-")</f>
        <v>-</v>
      </c>
      <c r="F27" s="22" t="str">
        <f t="array" ref="F27">IFERROR(INDEX(Primary_Primary_Link,MATCH(SMALL((SQRT((Primary_Easting-$D$15)^2+(Primary_Northing-$D$16)^2)),B27),SQRT((Primary_Easting-$D$15)^2+(Primary_Northing-$D$16)^2),0)),"-")</f>
        <v>-</v>
      </c>
      <c r="G27" s="75" t="str">
        <f t="shared" si="2"/>
        <v>-</v>
      </c>
      <c r="H27" s="22" t="str">
        <f t="array" ref="H27">IFERROR(INDEX(Primary_BSP_Group,MATCH(SMALL((SQRT((Primary_Easting-$D$15)^2+(Primary_Northing-$D$16)^2)),B27),SQRT((Primary_Easting-$D$15)^2+(Primary_Northing-$D$16)^2),0)),"-")</f>
        <v>-</v>
      </c>
      <c r="I27" s="22" t="str">
        <f t="array" ref="I27">IFERROR(INDEX(Primary_BSP_Link,MATCH(SMALL((SQRT((Primary_Easting-$D$15)^2+(Primary_Northing-$D$16)^2)),B27),SQRT((Primary_Easting-$D$15)^2+(Primary_Northing-$D$16)^2),0)),"-")</f>
        <v>-</v>
      </c>
      <c r="J27" s="75" t="str">
        <f t="shared" si="3"/>
        <v>-</v>
      </c>
      <c r="K27" s="22" t="str">
        <f t="array" ref="K27">IFERROR(INDEX(Primary_GSP_Group,MATCH(SMALL((SQRT((Primary_Easting-$D$15)^2+(Primary_Northing-$D$16)^2)),B27),SQRT((Primary_Easting-$D$15)^2+(Primary_Northing-$D$16)^2),0)),"-")</f>
        <v>-</v>
      </c>
      <c r="L27" s="22" t="str">
        <f t="array" ref="L27">IFERROR(INDEX(Primary_GSP_Link,MATCH(SMALL((SQRT((Primary_Easting-$D$15)^2+(Primary_Northing-$D$16)^2)),B27),SQRT((Primary_Easting-$D$15)^2+(Primary_Northing-$D$16)^2),0)),"-")</f>
        <v>-</v>
      </c>
      <c r="M27" s="22" t="str">
        <f t="array" ref="M27">IFERROR(INDEX(Primary_Easting,MATCH(SMALL((SQRT((Primary_Easting-$D$15)^2+(Primary_Northing-$D$16)^2)),B27),SQRT((Primary_Easting-$D$15)^2+(Primary_Northing-$D$16)^2),0)),"-")</f>
        <v>-</v>
      </c>
      <c r="N27" s="22" t="str">
        <f t="array" ref="N27">IFERROR(INDEX(Primary_Northing,MATCH(SMALL((SQRT((Primary_Easting-$D$15)^2+(Primary_Northing-$D$16)^2)),B27),SQRT((Primary_Easting-$D$15)^2+(Primary_Northing-$D$16)^2),0)),"-")</f>
        <v>-</v>
      </c>
      <c r="O27" s="24" t="str">
        <f t="array" ref="O27">IFERROR(INDEX(Primary_Headroom,MATCH(SMALL((SQRT((Primary_Easting-$D$15)^2+(Primary_Northing-$D$16)^2)),B27),SQRT((Primary_Easting-$D$15)^2+(Primary_Northing-$D$16)^2),0),IF($D$18="Demand – Firm", 1, IF($D$18="Demand – N-0", 2,  IF($D$18="Generation – Inverter Based", 3, IF($D$18="Generation – Synchronous (LV)", 4, IF($D$18="Generation – Synchronous (HV)", 5, IF($D$18="Battery Storage", 6, 7))))))),"-")</f>
        <v>-</v>
      </c>
      <c r="P27" s="24">
        <f t="shared" si="0"/>
        <v>100000</v>
      </c>
      <c r="Q27" s="49"/>
      <c r="R27" s="52" t="str">
        <f>IFERROR(IF(OR($D$18="Demand – Firm",$D$18="Demand – N-0"),"-",VLOOKUP(J27,'6)Transmission Capacity - App G'!$C$7:$J$23,6,FALSE)),"-")</f>
        <v>-</v>
      </c>
      <c r="S27" s="52" t="str">
        <f>IFERROR(IF(OR($D$18="Demand – Firm",$D$18="Demand – N-0"),"-",VLOOKUP(J27,'6)Transmission Capacity - App G'!$C$7:$L$23,10,FALSE)),"-")</f>
        <v>-</v>
      </c>
      <c r="T27" s="52" t="str">
        <f>IFERROR(IF(OR($D$18="Demand – Firm",$D$18="Demand – N-0"),"-",IF(VLOOKUP(J27,'6)Transmission Capacity - App G'!$C$7:$I$23,7,FALSE)="A","Transmission Headroom Available",IF(VLOOKUP(J27,'6)Transmission Capacity - App G'!$C$7:$I$23,7,FALSE)="B","Modification Application Required",IF(VLOOKUP(J27,'6)Transmission Capacity - App G'!$C$7:$I$23,7,FALSE)="C","Transmission Works Identified","-")))),"-")</f>
        <v>-</v>
      </c>
      <c r="U27" s="2"/>
      <c r="V27" s="2"/>
      <c r="W27" s="2"/>
      <c r="X27" s="2"/>
      <c r="Y27" s="2"/>
      <c r="Z27" s="2"/>
      <c r="AA27" s="2"/>
      <c r="AB27" s="2"/>
      <c r="AC27" s="2"/>
    </row>
    <row r="28" spans="2:29" ht="15" x14ac:dyDescent="0.2">
      <c r="B28" s="22">
        <v>6</v>
      </c>
      <c r="C28" s="23" t="str">
        <f t="array" ref="C28">IFERROR(SMALL((SQRT((Primary_Easting-$D$15)^2+(Primary_Northing-$D$16)^2)),B28)/1000,"-")</f>
        <v>-</v>
      </c>
      <c r="D28" s="75" t="str">
        <f t="shared" si="1"/>
        <v>-</v>
      </c>
      <c r="E28" s="22" t="str">
        <f t="array" ref="E28">IFERROR(INDEX(Primary_Substation,MATCH(SMALL((SQRT((Primary_Easting-$D$15)^2+(Primary_Northing-$D$16)^2)),B28),SQRT((Primary_Easting-$D$15)^2+(Primary_Northing-$D$16)^2),0)),"-")</f>
        <v>-</v>
      </c>
      <c r="F28" s="22" t="str">
        <f t="array" ref="F28">IFERROR(INDEX(Primary_Primary_Link,MATCH(SMALL((SQRT((Primary_Easting-$D$15)^2+(Primary_Northing-$D$16)^2)),B28),SQRT((Primary_Easting-$D$15)^2+(Primary_Northing-$D$16)^2),0)),"-")</f>
        <v>-</v>
      </c>
      <c r="G28" s="75" t="str">
        <f t="shared" si="2"/>
        <v>-</v>
      </c>
      <c r="H28" s="22" t="str">
        <f t="array" ref="H28">IFERROR(INDEX(Primary_BSP_Group,MATCH(SMALL((SQRT((Primary_Easting-$D$15)^2+(Primary_Northing-$D$16)^2)),B28),SQRT((Primary_Easting-$D$15)^2+(Primary_Northing-$D$16)^2),0)),"-")</f>
        <v>-</v>
      </c>
      <c r="I28" s="22" t="str">
        <f t="array" ref="I28">IFERROR(INDEX(Primary_BSP_Link,MATCH(SMALL((SQRT((Primary_Easting-$D$15)^2+(Primary_Northing-$D$16)^2)),B28),SQRT((Primary_Easting-$D$15)^2+(Primary_Northing-$D$16)^2),0)),"-")</f>
        <v>-</v>
      </c>
      <c r="J28" s="75" t="str">
        <f t="shared" si="3"/>
        <v>-</v>
      </c>
      <c r="K28" s="22" t="str">
        <f t="array" ref="K28">IFERROR(INDEX(Primary_GSP_Group,MATCH(SMALL((SQRT((Primary_Easting-$D$15)^2+(Primary_Northing-$D$16)^2)),B28),SQRT((Primary_Easting-$D$15)^2+(Primary_Northing-$D$16)^2),0)),"-")</f>
        <v>-</v>
      </c>
      <c r="L28" s="22" t="str">
        <f t="array" ref="L28">IFERROR(INDEX(Primary_GSP_Link,MATCH(SMALL((SQRT((Primary_Easting-$D$15)^2+(Primary_Northing-$D$16)^2)),B28),SQRT((Primary_Easting-$D$15)^2+(Primary_Northing-$D$16)^2),0)),"-")</f>
        <v>-</v>
      </c>
      <c r="M28" s="22" t="str">
        <f t="array" ref="M28">IFERROR(INDEX(Primary_Easting,MATCH(SMALL((SQRT((Primary_Easting-$D$15)^2+(Primary_Northing-$D$16)^2)),B28),SQRT((Primary_Easting-$D$15)^2+(Primary_Northing-$D$16)^2),0)),"-")</f>
        <v>-</v>
      </c>
      <c r="N28" s="22" t="str">
        <f t="array" ref="N28">IFERROR(INDEX(Primary_Northing,MATCH(SMALL((SQRT((Primary_Easting-$D$15)^2+(Primary_Northing-$D$16)^2)),B28),SQRT((Primary_Easting-$D$15)^2+(Primary_Northing-$D$16)^2),0)),"-")</f>
        <v>-</v>
      </c>
      <c r="O28" s="24" t="str">
        <f t="array" ref="O28">IFERROR(INDEX(Primary_Headroom,MATCH(SMALL((SQRT((Primary_Easting-$D$15)^2+(Primary_Northing-$D$16)^2)),B28),SQRT((Primary_Easting-$D$15)^2+(Primary_Northing-$D$16)^2),0),IF($D$18="Demand – Firm", 1, IF($D$18="Demand – N-0", 2,  IF($D$18="Generation – Inverter Based", 3, IF($D$18="Generation – Synchronous (LV)", 4, IF($D$18="Generation – Synchronous (HV)", 5, IF($D$18="Battery Storage", 6, 7))))))),"-")</f>
        <v>-</v>
      </c>
      <c r="P28" s="24">
        <f t="shared" si="0"/>
        <v>100000</v>
      </c>
      <c r="Q28" s="49"/>
      <c r="R28" s="52" t="str">
        <f>IFERROR(IF(OR($D$18="Demand – Firm",$D$18="Demand – N-0"),"-",VLOOKUP(J28,'6)Transmission Capacity - App G'!$C$7:$J$23,6,FALSE)),"-")</f>
        <v>-</v>
      </c>
      <c r="S28" s="52" t="str">
        <f>IFERROR(IF(OR($D$18="Demand – Firm",$D$18="Demand – N-0"),"-",VLOOKUP(J28,'6)Transmission Capacity - App G'!$C$7:$L$23,10,FALSE)),"-")</f>
        <v>-</v>
      </c>
      <c r="T28" s="52" t="str">
        <f>IFERROR(IF(OR($D$18="Demand – Firm",$D$18="Demand – N-0"),"-",IF(VLOOKUP(J28,'6)Transmission Capacity - App G'!$C$7:$I$23,7,FALSE)="A","Transmission Headroom Available",IF(VLOOKUP(J28,'6)Transmission Capacity - App G'!$C$7:$I$23,7,FALSE)="B","Modification Application Required",IF(VLOOKUP(J28,'6)Transmission Capacity - App G'!$C$7:$I$23,7,FALSE)="C","Transmission Works Identified","-")))),"-")</f>
        <v>-</v>
      </c>
      <c r="U28" s="2"/>
      <c r="V28" s="2"/>
      <c r="W28" s="2"/>
      <c r="X28" s="2"/>
      <c r="Y28" s="2"/>
      <c r="Z28" s="2"/>
      <c r="AA28" s="2"/>
      <c r="AB28" s="2"/>
      <c r="AC28" s="2"/>
    </row>
    <row r="29" spans="2:29" ht="15" x14ac:dyDescent="0.2">
      <c r="B29" s="22">
        <v>7</v>
      </c>
      <c r="C29" s="23" t="str">
        <f t="array" ref="C29">IFERROR(SMALL((SQRT((Primary_Easting-$D$15)^2+(Primary_Northing-$D$16)^2)),B29)/1000,"-")</f>
        <v>-</v>
      </c>
      <c r="D29" s="75" t="str">
        <f t="shared" si="1"/>
        <v>-</v>
      </c>
      <c r="E29" s="22" t="str">
        <f t="array" ref="E29">IFERROR(INDEX(Primary_Substation,MATCH(SMALL((SQRT((Primary_Easting-$D$15)^2+(Primary_Northing-$D$16)^2)),B29),SQRT((Primary_Easting-$D$15)^2+(Primary_Northing-$D$16)^2),0)),"-")</f>
        <v>-</v>
      </c>
      <c r="F29" s="22" t="str">
        <f t="array" ref="F29">IFERROR(INDEX(Primary_Primary_Link,MATCH(SMALL((SQRT((Primary_Easting-$D$15)^2+(Primary_Northing-$D$16)^2)),B29),SQRT((Primary_Easting-$D$15)^2+(Primary_Northing-$D$16)^2),0)),"-")</f>
        <v>-</v>
      </c>
      <c r="G29" s="75" t="str">
        <f t="shared" si="2"/>
        <v>-</v>
      </c>
      <c r="H29" s="22" t="str">
        <f t="array" ref="H29">IFERROR(INDEX(Primary_BSP_Group,MATCH(SMALL((SQRT((Primary_Easting-$D$15)^2+(Primary_Northing-$D$16)^2)),B29),SQRT((Primary_Easting-$D$15)^2+(Primary_Northing-$D$16)^2),0)),"-")</f>
        <v>-</v>
      </c>
      <c r="I29" s="22" t="str">
        <f t="array" ref="I29">IFERROR(INDEX(Primary_BSP_Link,MATCH(SMALL((SQRT((Primary_Easting-$D$15)^2+(Primary_Northing-$D$16)^2)),B29),SQRT((Primary_Easting-$D$15)^2+(Primary_Northing-$D$16)^2),0)),"-")</f>
        <v>-</v>
      </c>
      <c r="J29" s="75" t="str">
        <f t="shared" si="3"/>
        <v>-</v>
      </c>
      <c r="K29" s="22" t="str">
        <f t="array" ref="K29">IFERROR(INDEX(Primary_GSP_Group,MATCH(SMALL((SQRT((Primary_Easting-$D$15)^2+(Primary_Northing-$D$16)^2)),B29),SQRT((Primary_Easting-$D$15)^2+(Primary_Northing-$D$16)^2),0)),"-")</f>
        <v>-</v>
      </c>
      <c r="L29" s="22" t="str">
        <f t="array" ref="L29">IFERROR(INDEX(Primary_GSP_Link,MATCH(SMALL((SQRT((Primary_Easting-$D$15)^2+(Primary_Northing-$D$16)^2)),B29),SQRT((Primary_Easting-$D$15)^2+(Primary_Northing-$D$16)^2),0)),"-")</f>
        <v>-</v>
      </c>
      <c r="M29" s="22" t="str">
        <f t="array" ref="M29">IFERROR(INDEX(Primary_Easting,MATCH(SMALL((SQRT((Primary_Easting-$D$15)^2+(Primary_Northing-$D$16)^2)),B29),SQRT((Primary_Easting-$D$15)^2+(Primary_Northing-$D$16)^2),0)),"-")</f>
        <v>-</v>
      </c>
      <c r="N29" s="22" t="str">
        <f t="array" ref="N29">IFERROR(INDEX(Primary_Northing,MATCH(SMALL((SQRT((Primary_Easting-$D$15)^2+(Primary_Northing-$D$16)^2)),B29),SQRT((Primary_Easting-$D$15)^2+(Primary_Northing-$D$16)^2),0)),"-")</f>
        <v>-</v>
      </c>
      <c r="O29" s="24" t="str">
        <f t="array" ref="O29">IFERROR(INDEX(Primary_Headroom,MATCH(SMALL((SQRT((Primary_Easting-$D$15)^2+(Primary_Northing-$D$16)^2)),B29),SQRT((Primary_Easting-$D$15)^2+(Primary_Northing-$D$16)^2),0),IF($D$18="Demand – Firm", 1, IF($D$18="Demand – N-0", 2,  IF($D$18="Generation – Inverter Based", 3, IF($D$18="Generation – Synchronous (LV)", 4, IF($D$18="Generation – Synchronous (HV)", 5, IF($D$18="Battery Storage", 6, 7))))))),"-")</f>
        <v>-</v>
      </c>
      <c r="P29" s="24">
        <f t="shared" si="0"/>
        <v>100000</v>
      </c>
      <c r="Q29" s="49"/>
      <c r="R29" s="52" t="str">
        <f>IFERROR(IF(OR($D$18="Demand – Firm",$D$18="Demand – N-0"),"-",VLOOKUP(J29,'6)Transmission Capacity - App G'!$C$7:$J$23,6,FALSE)),"-")</f>
        <v>-</v>
      </c>
      <c r="S29" s="52" t="str">
        <f>IFERROR(IF(OR($D$18="Demand – Firm",$D$18="Demand – N-0"),"-",VLOOKUP(J29,'6)Transmission Capacity - App G'!$C$7:$L$23,10,FALSE)),"-")</f>
        <v>-</v>
      </c>
      <c r="T29" s="52" t="str">
        <f>IFERROR(IF(OR($D$18="Demand – Firm",$D$18="Demand – N-0"),"-",IF(VLOOKUP(J29,'6)Transmission Capacity - App G'!$C$7:$I$23,7,FALSE)="A","Transmission Headroom Available",IF(VLOOKUP(J29,'6)Transmission Capacity - App G'!$C$7:$I$23,7,FALSE)="B","Modification Application Required",IF(VLOOKUP(J29,'6)Transmission Capacity - App G'!$C$7:$I$23,7,FALSE)="C","Transmission Works Identified","-")))),"-")</f>
        <v>-</v>
      </c>
      <c r="U29" s="2"/>
      <c r="V29" s="2"/>
      <c r="W29" s="2"/>
      <c r="X29" s="2"/>
      <c r="Y29" s="2"/>
      <c r="Z29" s="2"/>
      <c r="AA29" s="2"/>
      <c r="AB29" s="2"/>
      <c r="AC29" s="2"/>
    </row>
    <row r="30" spans="2:29" ht="15" x14ac:dyDescent="0.2">
      <c r="B30" s="22">
        <v>8</v>
      </c>
      <c r="C30" s="23" t="str">
        <f t="array" ref="C30">IFERROR(SMALL((SQRT((Primary_Easting-$D$15)^2+(Primary_Northing-$D$16)^2)),B30)/1000,"-")</f>
        <v>-</v>
      </c>
      <c r="D30" s="75" t="str">
        <f t="shared" si="1"/>
        <v>-</v>
      </c>
      <c r="E30" s="22" t="str">
        <f t="array" ref="E30">IFERROR(INDEX(Primary_Substation,MATCH(SMALL((SQRT((Primary_Easting-$D$15)^2+(Primary_Northing-$D$16)^2)),B30),SQRT((Primary_Easting-$D$15)^2+(Primary_Northing-$D$16)^2),0)),"-")</f>
        <v>-</v>
      </c>
      <c r="F30" s="22" t="str">
        <f t="array" ref="F30">IFERROR(INDEX(Primary_Primary_Link,MATCH(SMALL((SQRT((Primary_Easting-$D$15)^2+(Primary_Northing-$D$16)^2)),B30),SQRT((Primary_Easting-$D$15)^2+(Primary_Northing-$D$16)^2),0)),"-")</f>
        <v>-</v>
      </c>
      <c r="G30" s="75" t="str">
        <f t="shared" si="2"/>
        <v>-</v>
      </c>
      <c r="H30" s="22" t="str">
        <f t="array" ref="H30">IFERROR(INDEX(Primary_BSP_Group,MATCH(SMALL((SQRT((Primary_Easting-$D$15)^2+(Primary_Northing-$D$16)^2)),B30),SQRT((Primary_Easting-$D$15)^2+(Primary_Northing-$D$16)^2),0)),"-")</f>
        <v>-</v>
      </c>
      <c r="I30" s="22" t="str">
        <f t="array" ref="I30">IFERROR(INDEX(Primary_BSP_Link,MATCH(SMALL((SQRT((Primary_Easting-$D$15)^2+(Primary_Northing-$D$16)^2)),B30),SQRT((Primary_Easting-$D$15)^2+(Primary_Northing-$D$16)^2),0)),"-")</f>
        <v>-</v>
      </c>
      <c r="J30" s="75" t="str">
        <f t="shared" si="3"/>
        <v>-</v>
      </c>
      <c r="K30" s="22" t="str">
        <f t="array" ref="K30">IFERROR(INDEX(Primary_GSP_Group,MATCH(SMALL((SQRT((Primary_Easting-$D$15)^2+(Primary_Northing-$D$16)^2)),B30),SQRT((Primary_Easting-$D$15)^2+(Primary_Northing-$D$16)^2),0)),"-")</f>
        <v>-</v>
      </c>
      <c r="L30" s="22" t="str">
        <f t="array" ref="L30">IFERROR(INDEX(Primary_GSP_Link,MATCH(SMALL((SQRT((Primary_Easting-$D$15)^2+(Primary_Northing-$D$16)^2)),B30),SQRT((Primary_Easting-$D$15)^2+(Primary_Northing-$D$16)^2),0)),"-")</f>
        <v>-</v>
      </c>
      <c r="M30" s="22" t="str">
        <f t="array" ref="M30">IFERROR(INDEX(Primary_Easting,MATCH(SMALL((SQRT((Primary_Easting-$D$15)^2+(Primary_Northing-$D$16)^2)),B30),SQRT((Primary_Easting-$D$15)^2+(Primary_Northing-$D$16)^2),0)),"-")</f>
        <v>-</v>
      </c>
      <c r="N30" s="22" t="str">
        <f t="array" ref="N30">IFERROR(INDEX(Primary_Northing,MATCH(SMALL((SQRT((Primary_Easting-$D$15)^2+(Primary_Northing-$D$16)^2)),B30),SQRT((Primary_Easting-$D$15)^2+(Primary_Northing-$D$16)^2),0)),"-")</f>
        <v>-</v>
      </c>
      <c r="O30" s="24" t="str">
        <f t="array" ref="O30">IFERROR(INDEX(Primary_Headroom,MATCH(SMALL((SQRT((Primary_Easting-$D$15)^2+(Primary_Northing-$D$16)^2)),B30),SQRT((Primary_Easting-$D$15)^2+(Primary_Northing-$D$16)^2),0),IF($D$18="Demand – Firm", 1, IF($D$18="Demand – N-0", 2,  IF($D$18="Generation – Inverter Based", 3, IF($D$18="Generation – Synchronous (LV)", 4, IF($D$18="Generation – Synchronous (HV)", 5, IF($D$18="Battery Storage", 6, 7))))))),"-")</f>
        <v>-</v>
      </c>
      <c r="P30" s="24">
        <f t="shared" si="0"/>
        <v>100000</v>
      </c>
      <c r="Q30" s="49"/>
      <c r="R30" s="52" t="str">
        <f>IFERROR(IF(OR($D$18="Demand – Firm",$D$18="Demand – N-0"),"-",VLOOKUP(J30,'6)Transmission Capacity - App G'!$C$7:$J$23,6,FALSE)),"-")</f>
        <v>-</v>
      </c>
      <c r="S30" s="52" t="str">
        <f>IFERROR(IF(OR($D$18="Demand – Firm",$D$18="Demand – N-0"),"-",VLOOKUP(J30,'6)Transmission Capacity - App G'!$C$7:$L$23,10,FALSE)),"-")</f>
        <v>-</v>
      </c>
      <c r="T30" s="52" t="str">
        <f>IFERROR(IF(OR($D$18="Demand – Firm",$D$18="Demand – N-0"),"-",IF(VLOOKUP(J30,'6)Transmission Capacity - App G'!$C$7:$I$23,7,FALSE)="A","Transmission Headroom Available",IF(VLOOKUP(J30,'6)Transmission Capacity - App G'!$C$7:$I$23,7,FALSE)="B","Modification Application Required",IF(VLOOKUP(J30,'6)Transmission Capacity - App G'!$C$7:$I$23,7,FALSE)="C","Transmission Works Identified","-")))),"-")</f>
        <v>-</v>
      </c>
      <c r="U30" s="2"/>
      <c r="V30" s="2"/>
      <c r="W30" s="2"/>
      <c r="X30" s="2"/>
      <c r="Y30" s="2"/>
      <c r="Z30" s="2"/>
      <c r="AA30" s="2"/>
      <c r="AB30" s="2"/>
      <c r="AC30" s="2"/>
    </row>
    <row r="31" spans="2:29" ht="15" x14ac:dyDescent="0.2">
      <c r="B31" s="22">
        <v>9</v>
      </c>
      <c r="C31" s="23" t="str">
        <f t="array" ref="C31">IFERROR(SMALL((SQRT((Primary_Easting-$D$15)^2+(Primary_Northing-$D$16)^2)),B31)/1000,"-")</f>
        <v>-</v>
      </c>
      <c r="D31" s="75" t="str">
        <f t="shared" si="1"/>
        <v>-</v>
      </c>
      <c r="E31" s="22" t="str">
        <f t="array" ref="E31">IFERROR(INDEX(Primary_Substation,MATCH(SMALL((SQRT((Primary_Easting-$D$15)^2+(Primary_Northing-$D$16)^2)),B31),SQRT((Primary_Easting-$D$15)^2+(Primary_Northing-$D$16)^2),0)),"-")</f>
        <v>-</v>
      </c>
      <c r="F31" s="22" t="str">
        <f t="array" ref="F31">IFERROR(INDEX(Primary_Primary_Link,MATCH(SMALL((SQRT((Primary_Easting-$D$15)^2+(Primary_Northing-$D$16)^2)),B31),SQRT((Primary_Easting-$D$15)^2+(Primary_Northing-$D$16)^2),0)),"-")</f>
        <v>-</v>
      </c>
      <c r="G31" s="75" t="str">
        <f t="shared" si="2"/>
        <v>-</v>
      </c>
      <c r="H31" s="22" t="str">
        <f t="array" ref="H31">IFERROR(INDEX(Primary_BSP_Group,MATCH(SMALL((SQRT((Primary_Easting-$D$15)^2+(Primary_Northing-$D$16)^2)),B31),SQRT((Primary_Easting-$D$15)^2+(Primary_Northing-$D$16)^2),0)),"-")</f>
        <v>-</v>
      </c>
      <c r="I31" s="22" t="str">
        <f t="array" ref="I31">IFERROR(INDEX(Primary_BSP_Link,MATCH(SMALL((SQRT((Primary_Easting-$D$15)^2+(Primary_Northing-$D$16)^2)),B31),SQRT((Primary_Easting-$D$15)^2+(Primary_Northing-$D$16)^2),0)),"-")</f>
        <v>-</v>
      </c>
      <c r="J31" s="75" t="str">
        <f t="shared" si="3"/>
        <v>-</v>
      </c>
      <c r="K31" s="22" t="str">
        <f t="array" ref="K31">IFERROR(INDEX(Primary_GSP_Group,MATCH(SMALL((SQRT((Primary_Easting-$D$15)^2+(Primary_Northing-$D$16)^2)),B31),SQRT((Primary_Easting-$D$15)^2+(Primary_Northing-$D$16)^2),0)),"-")</f>
        <v>-</v>
      </c>
      <c r="L31" s="22" t="str">
        <f t="array" ref="L31">IFERROR(INDEX(Primary_GSP_Link,MATCH(SMALL((SQRT((Primary_Easting-$D$15)^2+(Primary_Northing-$D$16)^2)),B31),SQRT((Primary_Easting-$D$15)^2+(Primary_Northing-$D$16)^2),0)),"-")</f>
        <v>-</v>
      </c>
      <c r="M31" s="22" t="str">
        <f t="array" ref="M31">IFERROR(INDEX(Primary_Easting,MATCH(SMALL((SQRT((Primary_Easting-$D$15)^2+(Primary_Northing-$D$16)^2)),B31),SQRT((Primary_Easting-$D$15)^2+(Primary_Northing-$D$16)^2),0)),"-")</f>
        <v>-</v>
      </c>
      <c r="N31" s="22" t="str">
        <f t="array" ref="N31">IFERROR(INDEX(Primary_Northing,MATCH(SMALL((SQRT((Primary_Easting-$D$15)^2+(Primary_Northing-$D$16)^2)),B31),SQRT((Primary_Easting-$D$15)^2+(Primary_Northing-$D$16)^2),0)),"-")</f>
        <v>-</v>
      </c>
      <c r="O31" s="24" t="str">
        <f t="array" ref="O31">IFERROR(INDEX(Primary_Headroom,MATCH(SMALL((SQRT((Primary_Easting-$D$15)^2+(Primary_Northing-$D$16)^2)),B31),SQRT((Primary_Easting-$D$15)^2+(Primary_Northing-$D$16)^2),0),IF($D$18="Demand – Firm", 1, IF($D$18="Demand – N-0", 2,  IF($D$18="Generation – Inverter Based", 3, IF($D$18="Generation – Synchronous (LV)", 4, IF($D$18="Generation – Synchronous (HV)", 5, IF($D$18="Battery Storage", 6, 7))))))),"-")</f>
        <v>-</v>
      </c>
      <c r="P31" s="24">
        <f t="shared" si="0"/>
        <v>100000</v>
      </c>
      <c r="Q31" s="49"/>
      <c r="R31" s="52" t="str">
        <f>IFERROR(IF(OR($D$18="Demand – Firm",$D$18="Demand – N-0"),"-",VLOOKUP(J31,'6)Transmission Capacity - App G'!$C$7:$J$23,6,FALSE)),"-")</f>
        <v>-</v>
      </c>
      <c r="S31" s="52" t="str">
        <f>IFERROR(IF(OR($D$18="Demand – Firm",$D$18="Demand – N-0"),"-",VLOOKUP(J31,'6)Transmission Capacity - App G'!$C$7:$L$23,10,FALSE)),"-")</f>
        <v>-</v>
      </c>
      <c r="T31" s="52" t="str">
        <f>IFERROR(IF(OR($D$18="Demand – Firm",$D$18="Demand – N-0"),"-",IF(VLOOKUP(J31,'6)Transmission Capacity - App G'!$C$7:$I$23,7,FALSE)="A","Transmission Headroom Available",IF(VLOOKUP(J31,'6)Transmission Capacity - App G'!$C$7:$I$23,7,FALSE)="B","Modification Application Required",IF(VLOOKUP(J31,'6)Transmission Capacity - App G'!$C$7:$I$23,7,FALSE)="C","Transmission Works Identified","-")))),"-")</f>
        <v>-</v>
      </c>
      <c r="U31" s="2"/>
      <c r="V31" s="2"/>
      <c r="W31" s="2"/>
      <c r="X31" s="2"/>
      <c r="Y31" s="2"/>
      <c r="Z31" s="2"/>
      <c r="AA31" s="2"/>
      <c r="AB31" s="2"/>
      <c r="AC31" s="2"/>
    </row>
    <row r="32" spans="2:29" ht="15" x14ac:dyDescent="0.2">
      <c r="B32" s="22">
        <v>10</v>
      </c>
      <c r="C32" s="23" t="str">
        <f t="array" ref="C32">IFERROR(SMALL((SQRT((Primary_Easting-$D$15)^2+(Primary_Northing-$D$16)^2)),B32)/1000,"-")</f>
        <v>-</v>
      </c>
      <c r="D32" s="75" t="str">
        <f t="shared" si="1"/>
        <v>-</v>
      </c>
      <c r="E32" s="22" t="str">
        <f t="array" ref="E32">IFERROR(INDEX(Primary_Substation,MATCH(SMALL((SQRT((Primary_Easting-$D$15)^2+(Primary_Northing-$D$16)^2)),B32),SQRT((Primary_Easting-$D$15)^2+(Primary_Northing-$D$16)^2),0)),"-")</f>
        <v>-</v>
      </c>
      <c r="F32" s="22" t="str">
        <f t="array" ref="F32">IFERROR(INDEX(Primary_Primary_Link,MATCH(SMALL((SQRT((Primary_Easting-$D$15)^2+(Primary_Northing-$D$16)^2)),B32),SQRT((Primary_Easting-$D$15)^2+(Primary_Northing-$D$16)^2),0)),"-")</f>
        <v>-</v>
      </c>
      <c r="G32" s="75" t="str">
        <f t="shared" si="2"/>
        <v>-</v>
      </c>
      <c r="H32" s="22" t="str">
        <f t="array" ref="H32">IFERROR(INDEX(Primary_BSP_Group,MATCH(SMALL((SQRT((Primary_Easting-$D$15)^2+(Primary_Northing-$D$16)^2)),B32),SQRT((Primary_Easting-$D$15)^2+(Primary_Northing-$D$16)^2),0)),"-")</f>
        <v>-</v>
      </c>
      <c r="I32" s="22" t="str">
        <f t="array" ref="I32">IFERROR(INDEX(Primary_BSP_Link,MATCH(SMALL((SQRT((Primary_Easting-$D$15)^2+(Primary_Northing-$D$16)^2)),B32),SQRT((Primary_Easting-$D$15)^2+(Primary_Northing-$D$16)^2),0)),"-")</f>
        <v>-</v>
      </c>
      <c r="J32" s="75" t="str">
        <f t="shared" si="3"/>
        <v>-</v>
      </c>
      <c r="K32" s="22" t="str">
        <f t="array" ref="K32">IFERROR(INDEX(Primary_GSP_Group,MATCH(SMALL((SQRT((Primary_Easting-$D$15)^2+(Primary_Northing-$D$16)^2)),B32),SQRT((Primary_Easting-$D$15)^2+(Primary_Northing-$D$16)^2),0)),"-")</f>
        <v>-</v>
      </c>
      <c r="L32" s="22" t="str">
        <f t="array" ref="L32">IFERROR(INDEX(Primary_GSP_Link,MATCH(SMALL((SQRT((Primary_Easting-$D$15)^2+(Primary_Northing-$D$16)^2)),B32),SQRT((Primary_Easting-$D$15)^2+(Primary_Northing-$D$16)^2),0)),"-")</f>
        <v>-</v>
      </c>
      <c r="M32" s="22" t="str">
        <f t="array" ref="M32">IFERROR(INDEX(Primary_Easting,MATCH(SMALL((SQRT((Primary_Easting-$D$15)^2+(Primary_Northing-$D$16)^2)),B32),SQRT((Primary_Easting-$D$15)^2+(Primary_Northing-$D$16)^2),0)),"-")</f>
        <v>-</v>
      </c>
      <c r="N32" s="22" t="str">
        <f t="array" ref="N32">IFERROR(INDEX(Primary_Northing,MATCH(SMALL((SQRT((Primary_Easting-$D$15)^2+(Primary_Northing-$D$16)^2)),B32),SQRT((Primary_Easting-$D$15)^2+(Primary_Northing-$D$16)^2),0)),"-")</f>
        <v>-</v>
      </c>
      <c r="O32" s="24" t="str">
        <f t="array" ref="O32">IFERROR(INDEX(Primary_Headroom,MATCH(SMALL((SQRT((Primary_Easting-$D$15)^2+(Primary_Northing-$D$16)^2)),B32),SQRT((Primary_Easting-$D$15)^2+(Primary_Northing-$D$16)^2),0),IF($D$18="Demand – Firm", 1, IF($D$18="Demand – N-0", 2,  IF($D$18="Generation – Inverter Based", 3, IF($D$18="Generation – Synchronous (LV)", 4, IF($D$18="Generation – Synchronous (HV)", 5, IF($D$18="Battery Storage", 6, 7))))))),"-")</f>
        <v>-</v>
      </c>
      <c r="P32" s="25">
        <f t="shared" si="0"/>
        <v>100000</v>
      </c>
      <c r="Q32" s="49"/>
      <c r="R32" s="52" t="str">
        <f>IFERROR(IF(OR($D$18="Demand – Firm",$D$18="Demand – N-0"),"-",VLOOKUP(J32,'6)Transmission Capacity - App G'!$C$7:$J$23,6,FALSE)),"-")</f>
        <v>-</v>
      </c>
      <c r="S32" s="52" t="str">
        <f>IFERROR(IF(OR($D$18="Demand – Firm",$D$18="Demand – N-0"),"-",VLOOKUP(J32,'6)Transmission Capacity - App G'!$C$7:$L$23,10,FALSE)),"-")</f>
        <v>-</v>
      </c>
      <c r="T32" s="52" t="str">
        <f>IFERROR(IF(OR($D$18="Demand – Firm",$D$18="Demand – N-0"),"-",IF(VLOOKUP(J32,'6)Transmission Capacity - App G'!$C$7:$I$23,7,FALSE)="A","Transmission Headroom Available",IF(VLOOKUP(J32,'6)Transmission Capacity - App G'!$C$7:$I$23,7,FALSE)="B","Modification Application Required",IF(VLOOKUP(J32,'6)Transmission Capacity - App G'!$C$7:$I$23,7,FALSE)="C","Transmission Works Identified","-")))),"-")</f>
        <v>-</v>
      </c>
      <c r="U32" s="2"/>
      <c r="V32" s="2"/>
      <c r="W32" s="2"/>
      <c r="X32" s="2"/>
      <c r="Y32" s="2"/>
      <c r="Z32" s="2"/>
      <c r="AA32" s="2"/>
      <c r="AB32" s="2"/>
      <c r="AC32" s="2"/>
    </row>
    <row r="33" spans="2:29" ht="15" x14ac:dyDescent="0.2">
      <c r="Q33" s="49"/>
      <c r="R33" s="49"/>
      <c r="S33" s="49"/>
      <c r="U33" s="2"/>
      <c r="V33" s="2"/>
      <c r="W33" s="2"/>
      <c r="X33" s="2"/>
      <c r="Y33" s="2"/>
      <c r="Z33" s="2"/>
      <c r="AA33" s="2"/>
      <c r="AB33" s="2"/>
      <c r="AC33" s="2"/>
    </row>
    <row r="35" spans="2:29" ht="23.25" x14ac:dyDescent="0.2">
      <c r="B35" s="99" t="s">
        <v>468</v>
      </c>
      <c r="C35" s="100"/>
      <c r="D35" s="100"/>
      <c r="E35" s="100"/>
      <c r="F35" s="100"/>
      <c r="G35" s="100"/>
      <c r="H35" s="100"/>
      <c r="I35" s="100"/>
      <c r="J35" s="100"/>
      <c r="K35" s="100"/>
      <c r="L35" s="100"/>
      <c r="M35" s="100"/>
      <c r="N35" s="100"/>
      <c r="O35" s="100"/>
      <c r="P35" s="100"/>
      <c r="Q35" s="100"/>
      <c r="R35" s="100"/>
      <c r="S35" s="100"/>
      <c r="T35" s="101"/>
    </row>
    <row r="36" spans="2:29" ht="15" customHeight="1" x14ac:dyDescent="0.25">
      <c r="B36" s="98" t="s">
        <v>456</v>
      </c>
      <c r="C36" s="98"/>
      <c r="D36" s="98"/>
      <c r="E36" s="69"/>
      <c r="F36" s="69"/>
      <c r="G36" s="45" t="s">
        <v>457</v>
      </c>
      <c r="H36" s="45"/>
      <c r="I36" s="45"/>
      <c r="J36" s="45"/>
      <c r="K36" s="45"/>
      <c r="L36" s="45"/>
      <c r="M36" s="45"/>
      <c r="N36" s="45"/>
      <c r="O36" s="45"/>
      <c r="P36" s="45"/>
      <c r="Q36" s="45"/>
      <c r="R36" s="45"/>
      <c r="S36" s="45"/>
      <c r="T36" s="46"/>
    </row>
    <row r="37" spans="2:29" ht="15" customHeight="1" x14ac:dyDescent="0.25">
      <c r="B37" s="98" t="s">
        <v>451</v>
      </c>
      <c r="C37" s="98"/>
      <c r="D37" s="98"/>
      <c r="E37" s="69"/>
      <c r="F37" s="69"/>
      <c r="G37" s="45" t="s">
        <v>490</v>
      </c>
      <c r="H37" s="45"/>
      <c r="I37" s="45"/>
      <c r="J37" s="45"/>
      <c r="K37" s="45"/>
      <c r="L37" s="45"/>
      <c r="M37" s="45"/>
      <c r="N37" s="45"/>
      <c r="O37" s="45"/>
      <c r="P37" s="45"/>
      <c r="Q37" s="45"/>
      <c r="R37" s="45"/>
      <c r="S37" s="45"/>
      <c r="T37" s="46"/>
    </row>
    <row r="38" spans="2:29" ht="15" customHeight="1" x14ac:dyDescent="0.25">
      <c r="B38" s="98" t="s">
        <v>452</v>
      </c>
      <c r="C38" s="98"/>
      <c r="D38" s="98"/>
      <c r="E38" s="69"/>
      <c r="F38" s="69"/>
      <c r="G38" s="45" t="s">
        <v>458</v>
      </c>
      <c r="H38" s="45"/>
      <c r="I38" s="45"/>
      <c r="J38" s="45"/>
      <c r="K38" s="45"/>
      <c r="L38" s="45"/>
      <c r="M38" s="45"/>
      <c r="N38" s="45"/>
      <c r="O38" s="45"/>
      <c r="P38" s="45"/>
      <c r="Q38" s="45"/>
      <c r="R38" s="45"/>
      <c r="S38" s="45"/>
      <c r="T38" s="46"/>
    </row>
    <row r="39" spans="2:29" ht="15" customHeight="1" x14ac:dyDescent="0.25">
      <c r="B39" s="98" t="s">
        <v>453</v>
      </c>
      <c r="C39" s="98"/>
      <c r="D39" s="98"/>
      <c r="E39" s="69"/>
      <c r="F39" s="69"/>
      <c r="G39" s="45" t="s">
        <v>459</v>
      </c>
      <c r="H39" s="45"/>
      <c r="I39" s="45"/>
      <c r="J39" s="45"/>
      <c r="K39" s="45"/>
      <c r="L39" s="45"/>
      <c r="M39" s="45"/>
      <c r="N39" s="45"/>
      <c r="O39" s="45"/>
      <c r="P39" s="45"/>
      <c r="Q39" s="45"/>
      <c r="R39" s="45"/>
      <c r="S39" s="45"/>
      <c r="T39" s="46"/>
    </row>
    <row r="40" spans="2:29" ht="15" customHeight="1" x14ac:dyDescent="0.25">
      <c r="B40" s="98" t="s">
        <v>454</v>
      </c>
      <c r="C40" s="98"/>
      <c r="D40" s="98"/>
      <c r="E40" s="69"/>
      <c r="F40" s="69"/>
      <c r="G40" s="45" t="s">
        <v>491</v>
      </c>
      <c r="H40" s="45"/>
      <c r="I40" s="45"/>
      <c r="J40" s="45"/>
      <c r="K40" s="45"/>
      <c r="L40" s="45"/>
      <c r="M40" s="45"/>
      <c r="N40" s="45"/>
      <c r="O40" s="45"/>
      <c r="P40" s="45"/>
      <c r="Q40" s="45"/>
      <c r="R40" s="45"/>
      <c r="S40" s="45"/>
      <c r="T40" s="46"/>
    </row>
    <row r="41" spans="2:29" ht="15.75" customHeight="1" x14ac:dyDescent="0.25">
      <c r="B41" s="98" t="s">
        <v>455</v>
      </c>
      <c r="C41" s="98"/>
      <c r="D41" s="98"/>
      <c r="E41" s="70"/>
      <c r="F41" s="70"/>
      <c r="G41" s="47" t="s">
        <v>492</v>
      </c>
      <c r="H41" s="47"/>
      <c r="I41" s="47"/>
      <c r="J41" s="47"/>
      <c r="K41" s="47"/>
      <c r="L41" s="47"/>
      <c r="M41" s="47"/>
      <c r="N41" s="47"/>
      <c r="O41" s="47"/>
      <c r="P41" s="47"/>
      <c r="Q41" s="47"/>
      <c r="R41" s="47"/>
      <c r="S41" s="47"/>
      <c r="T41" s="48"/>
    </row>
  </sheetData>
  <sheetProtection algorithmName="SHA-512" hashValue="LDvH3EcKz02x8N/krikFAmnAixYDVQ3rVY9idiEMSmgfr7HxOCXW5AhewwAkeq6nXgEwe3fywGxPNNjp+/65Vg==" saltValue="R9n0nCHc1ZGgGKorkXyppg==" spinCount="100000" sheet="1" objects="1" scenarios="1"/>
  <mergeCells count="34">
    <mergeCell ref="B5:T8"/>
    <mergeCell ref="B4:T4"/>
    <mergeCell ref="D16:G16"/>
    <mergeCell ref="D15:G15"/>
    <mergeCell ref="D17:G17"/>
    <mergeCell ref="D18:G18"/>
    <mergeCell ref="J15:P18"/>
    <mergeCell ref="B14:P14"/>
    <mergeCell ref="B10:T12"/>
    <mergeCell ref="R18:T18"/>
    <mergeCell ref="R14:T14"/>
    <mergeCell ref="S15:T15"/>
    <mergeCell ref="S16:T16"/>
    <mergeCell ref="S17:T17"/>
    <mergeCell ref="B41:D41"/>
    <mergeCell ref="B35:T35"/>
    <mergeCell ref="T21:T22"/>
    <mergeCell ref="B36:D36"/>
    <mergeCell ref="B37:D37"/>
    <mergeCell ref="B38:D38"/>
    <mergeCell ref="B39:D39"/>
    <mergeCell ref="B40:D40"/>
    <mergeCell ref="P21:P22"/>
    <mergeCell ref="S21:S22"/>
    <mergeCell ref="R21:R22"/>
    <mergeCell ref="B20:P20"/>
    <mergeCell ref="R20:T20"/>
    <mergeCell ref="C21:C22"/>
    <mergeCell ref="D21:D22"/>
    <mergeCell ref="G21:G22"/>
    <mergeCell ref="J21:J22"/>
    <mergeCell ref="O21:O22"/>
    <mergeCell ref="M21:N21"/>
    <mergeCell ref="B21:B22"/>
  </mergeCells>
  <conditionalFormatting sqref="P23:P32">
    <cfRule type="cellIs" dxfId="15" priority="8" operator="greaterThan">
      <formula>15000</formula>
    </cfRule>
    <cfRule type="cellIs" dxfId="14" priority="9" operator="greaterThan">
      <formula>1</formula>
    </cfRule>
    <cfRule type="cellIs" dxfId="13" priority="10" operator="greaterThan">
      <formula>0.9</formula>
    </cfRule>
    <cfRule type="cellIs" dxfId="12" priority="11" operator="lessThan">
      <formula>0.95</formula>
    </cfRule>
  </conditionalFormatting>
  <conditionalFormatting sqref="O23:O32">
    <cfRule type="cellIs" dxfId="11" priority="7" operator="greaterThan">
      <formula>1000000</formula>
    </cfRule>
  </conditionalFormatting>
  <conditionalFormatting sqref="D17:F18">
    <cfRule type="cellIs" dxfId="10" priority="6" operator="equal">
      <formula>"Enter Data"</formula>
    </cfRule>
  </conditionalFormatting>
  <conditionalFormatting sqref="D16:F16">
    <cfRule type="cellIs" dxfId="9" priority="2" operator="equal">
      <formula>"Enter Data"</formula>
    </cfRule>
  </conditionalFormatting>
  <conditionalFormatting sqref="D15:F15">
    <cfRule type="cellIs" dxfId="8" priority="1" operator="equal">
      <formula>"Enter Data"</formula>
    </cfRule>
  </conditionalFormatting>
  <dataValidations disablePrompts="1" count="1">
    <dataValidation type="list" allowBlank="1" showInputMessage="1" showErrorMessage="1" sqref="D18:F18" xr:uid="{00000000-0002-0000-0100-000000000000}">
      <formula1>"Demand – Firm, Demand – N-0, Generation – Synchronous (LV), Generation – Synchronous (HV), Generation – Inverter Based, Battery Storage, Enter Data"</formula1>
    </dataValidation>
  </dataValidation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4" tint="-0.499984740745262"/>
  </sheetPr>
  <dimension ref="B1:U39"/>
  <sheetViews>
    <sheetView zoomScale="80" zoomScaleNormal="80" workbookViewId="0">
      <selection activeCell="B1" sqref="B1"/>
    </sheetView>
  </sheetViews>
  <sheetFormatPr defaultColWidth="9.140625" defaultRowHeight="12.75" x14ac:dyDescent="0.2"/>
  <cols>
    <col min="1" max="1" width="2.28515625" style="1" customWidth="1"/>
    <col min="2" max="2" width="5.140625" style="1" customWidth="1"/>
    <col min="3" max="3" width="17.28515625" style="1" bestFit="1" customWidth="1"/>
    <col min="4" max="4" width="20.140625" style="1" customWidth="1"/>
    <col min="5" max="6" width="20.140625" style="1" hidden="1" customWidth="1"/>
    <col min="7" max="7" width="17.42578125" style="1" customWidth="1"/>
    <col min="8" max="9" width="17.42578125" style="1" hidden="1" customWidth="1"/>
    <col min="10" max="11" width="16" style="1" customWidth="1"/>
    <col min="12" max="12" width="14.85546875" style="1" customWidth="1"/>
    <col min="13" max="14" width="16" style="1" customWidth="1"/>
    <col min="15" max="15" width="3.140625" style="1" customWidth="1"/>
    <col min="16" max="16" width="19" style="1" customWidth="1"/>
    <col min="17" max="17" width="15.7109375" style="1" customWidth="1"/>
    <col min="18" max="18" width="31.85546875" style="1" customWidth="1"/>
    <col min="19" max="19" width="3.140625" style="1" customWidth="1"/>
    <col min="20" max="20" width="15.28515625" style="1" customWidth="1"/>
    <col min="21" max="21" width="33.42578125" style="1" bestFit="1" customWidth="1"/>
    <col min="22" max="22" width="98.5703125" style="1" bestFit="1" customWidth="1"/>
    <col min="23" max="16384" width="9.140625" style="1"/>
  </cols>
  <sheetData>
    <row r="1" spans="2:18" ht="14.25" customHeight="1" x14ac:dyDescent="0.2"/>
    <row r="2" spans="2:18" ht="99.75" customHeight="1" x14ac:dyDescent="0.4">
      <c r="J2" s="19"/>
      <c r="K2" s="3"/>
    </row>
    <row r="3" spans="2:18" ht="14.25" customHeight="1" x14ac:dyDescent="0.2"/>
    <row r="4" spans="2:18" ht="23.25" x14ac:dyDescent="0.2">
      <c r="B4" s="123" t="s">
        <v>476</v>
      </c>
      <c r="C4" s="124"/>
      <c r="D4" s="124"/>
      <c r="E4" s="124"/>
      <c r="F4" s="124"/>
      <c r="G4" s="124"/>
      <c r="H4" s="124"/>
      <c r="I4" s="124"/>
      <c r="J4" s="124"/>
      <c r="K4" s="124"/>
      <c r="L4" s="124"/>
      <c r="M4" s="124"/>
      <c r="N4" s="124"/>
      <c r="O4" s="124"/>
      <c r="P4" s="124"/>
      <c r="Q4" s="124"/>
      <c r="R4" s="124"/>
    </row>
    <row r="5" spans="2:18" ht="4.5" customHeight="1" x14ac:dyDescent="0.2">
      <c r="B5" s="140" t="s">
        <v>462</v>
      </c>
      <c r="C5" s="140"/>
      <c r="D5" s="140"/>
      <c r="E5" s="140"/>
      <c r="F5" s="140"/>
      <c r="G5" s="140"/>
      <c r="H5" s="140"/>
      <c r="I5" s="140"/>
      <c r="J5" s="140"/>
      <c r="K5" s="140"/>
      <c r="L5" s="140"/>
      <c r="M5" s="140"/>
      <c r="N5" s="140"/>
      <c r="O5" s="140"/>
      <c r="P5" s="140"/>
      <c r="Q5" s="140"/>
      <c r="R5" s="140"/>
    </row>
    <row r="6" spans="2:18" x14ac:dyDescent="0.2">
      <c r="B6" s="140"/>
      <c r="C6" s="140"/>
      <c r="D6" s="140"/>
      <c r="E6" s="140"/>
      <c r="F6" s="140"/>
      <c r="G6" s="140"/>
      <c r="H6" s="140"/>
      <c r="I6" s="140"/>
      <c r="J6" s="140"/>
      <c r="K6" s="140"/>
      <c r="L6" s="140"/>
      <c r="M6" s="140"/>
      <c r="N6" s="140"/>
      <c r="O6" s="140"/>
      <c r="P6" s="140"/>
      <c r="Q6" s="140"/>
      <c r="R6" s="140"/>
    </row>
    <row r="7" spans="2:18" x14ac:dyDescent="0.2">
      <c r="B7" s="140"/>
      <c r="C7" s="140"/>
      <c r="D7" s="140"/>
      <c r="E7" s="140"/>
      <c r="F7" s="140"/>
      <c r="G7" s="140"/>
      <c r="H7" s="140"/>
      <c r="I7" s="140"/>
      <c r="J7" s="140"/>
      <c r="K7" s="140"/>
      <c r="L7" s="140"/>
      <c r="M7" s="140"/>
      <c r="N7" s="140"/>
      <c r="O7" s="140"/>
      <c r="P7" s="140"/>
      <c r="Q7" s="140"/>
      <c r="R7" s="140"/>
    </row>
    <row r="8" spans="2:18" ht="8.25" customHeight="1" x14ac:dyDescent="0.2">
      <c r="B8" s="140"/>
      <c r="C8" s="140"/>
      <c r="D8" s="140"/>
      <c r="E8" s="140"/>
      <c r="F8" s="140"/>
      <c r="G8" s="140"/>
      <c r="H8" s="140"/>
      <c r="I8" s="140"/>
      <c r="J8" s="140"/>
      <c r="K8" s="140"/>
      <c r="L8" s="140"/>
      <c r="M8" s="140"/>
      <c r="N8" s="140"/>
      <c r="O8" s="140"/>
      <c r="P8" s="140"/>
      <c r="Q8" s="140"/>
      <c r="R8" s="140"/>
    </row>
    <row r="9" spans="2:18" ht="4.5" customHeight="1" x14ac:dyDescent="0.2">
      <c r="B9" s="2"/>
      <c r="C9" s="2"/>
      <c r="D9" s="2"/>
      <c r="E9" s="2"/>
      <c r="F9" s="2"/>
      <c r="G9" s="2"/>
      <c r="H9" s="2"/>
      <c r="I9" s="2"/>
      <c r="J9" s="2"/>
      <c r="K9" s="2"/>
      <c r="L9" s="2"/>
      <c r="M9" s="2"/>
      <c r="N9" s="2"/>
    </row>
    <row r="10" spans="2:18" ht="20.25" customHeight="1" x14ac:dyDescent="0.2">
      <c r="B10" s="139" t="s">
        <v>508</v>
      </c>
      <c r="C10" s="139"/>
      <c r="D10" s="139"/>
      <c r="E10" s="139"/>
      <c r="F10" s="139"/>
      <c r="G10" s="139"/>
      <c r="H10" s="139"/>
      <c r="I10" s="139"/>
      <c r="J10" s="139"/>
      <c r="K10" s="139"/>
      <c r="L10" s="139"/>
      <c r="M10" s="139"/>
      <c r="N10" s="139"/>
      <c r="O10" s="139"/>
      <c r="P10" s="139"/>
      <c r="Q10" s="139"/>
      <c r="R10" s="139"/>
    </row>
    <row r="11" spans="2:18" ht="20.25" customHeight="1" x14ac:dyDescent="0.2">
      <c r="B11" s="139"/>
      <c r="C11" s="139"/>
      <c r="D11" s="139"/>
      <c r="E11" s="139"/>
      <c r="F11" s="139"/>
      <c r="G11" s="139"/>
      <c r="H11" s="139"/>
      <c r="I11" s="139"/>
      <c r="J11" s="139"/>
      <c r="K11" s="139"/>
      <c r="L11" s="139"/>
      <c r="M11" s="139"/>
      <c r="N11" s="139"/>
      <c r="O11" s="139"/>
      <c r="P11" s="139"/>
      <c r="Q11" s="139"/>
      <c r="R11" s="139"/>
    </row>
    <row r="12" spans="2:18" x14ac:dyDescent="0.2">
      <c r="B12" s="4"/>
      <c r="C12" s="4"/>
      <c r="D12" s="4"/>
      <c r="E12" s="4"/>
      <c r="F12" s="4"/>
      <c r="G12" s="4"/>
      <c r="H12" s="4"/>
      <c r="I12" s="4"/>
      <c r="J12" s="4"/>
      <c r="K12" s="4"/>
      <c r="L12" s="4"/>
      <c r="M12" s="4"/>
      <c r="N12" s="4"/>
    </row>
    <row r="13" spans="2:18" ht="27.75" customHeight="1" x14ac:dyDescent="0.2">
      <c r="B13" s="90" t="s">
        <v>467</v>
      </c>
      <c r="C13" s="90"/>
      <c r="D13" s="90"/>
      <c r="E13" s="90"/>
      <c r="F13" s="90"/>
      <c r="G13" s="90"/>
      <c r="H13" s="90"/>
      <c r="I13" s="90"/>
      <c r="J13" s="90"/>
      <c r="K13" s="90"/>
      <c r="L13" s="90"/>
      <c r="M13" s="90"/>
      <c r="N13" s="90"/>
      <c r="P13" s="91" t="s">
        <v>924</v>
      </c>
      <c r="Q13" s="92"/>
      <c r="R13" s="93"/>
    </row>
    <row r="14" spans="2:18" ht="23.25" customHeight="1" x14ac:dyDescent="0.25">
      <c r="B14" s="98" t="s">
        <v>7</v>
      </c>
      <c r="C14" s="98"/>
      <c r="D14" s="134" t="s">
        <v>506</v>
      </c>
      <c r="E14" s="134"/>
      <c r="F14" s="134"/>
      <c r="G14" s="134"/>
      <c r="H14" s="65"/>
      <c r="I14" s="65"/>
      <c r="J14" s="141" t="s">
        <v>478</v>
      </c>
      <c r="K14" s="141"/>
      <c r="L14" s="141"/>
      <c r="M14" s="141"/>
      <c r="N14" s="141"/>
      <c r="P14" s="40"/>
      <c r="Q14" s="121" t="s">
        <v>486</v>
      </c>
      <c r="R14" s="122"/>
    </row>
    <row r="15" spans="2:18" ht="23.25" customHeight="1" x14ac:dyDescent="0.25">
      <c r="B15" s="98" t="s">
        <v>8</v>
      </c>
      <c r="C15" s="98"/>
      <c r="D15" s="134" t="s">
        <v>506</v>
      </c>
      <c r="E15" s="134"/>
      <c r="F15" s="134"/>
      <c r="G15" s="134"/>
      <c r="H15" s="65"/>
      <c r="I15" s="65"/>
      <c r="J15" s="141"/>
      <c r="K15" s="141"/>
      <c r="L15" s="141"/>
      <c r="M15" s="141"/>
      <c r="N15" s="141"/>
      <c r="P15" s="39"/>
      <c r="Q15" s="121" t="s">
        <v>487</v>
      </c>
      <c r="R15" s="122"/>
    </row>
    <row r="16" spans="2:18" ht="23.25" customHeight="1" x14ac:dyDescent="0.25">
      <c r="B16" s="98" t="s">
        <v>489</v>
      </c>
      <c r="C16" s="98"/>
      <c r="D16" s="134" t="s">
        <v>506</v>
      </c>
      <c r="E16" s="134"/>
      <c r="F16" s="134"/>
      <c r="G16" s="134"/>
      <c r="H16" s="65"/>
      <c r="I16" s="65"/>
      <c r="J16" s="141"/>
      <c r="K16" s="141"/>
      <c r="L16" s="141"/>
      <c r="M16" s="141"/>
      <c r="N16" s="141"/>
      <c r="P16" s="41"/>
      <c r="Q16" s="121" t="s">
        <v>485</v>
      </c>
      <c r="R16" s="122"/>
    </row>
    <row r="17" spans="2:21" ht="23.25" customHeight="1" x14ac:dyDescent="0.25">
      <c r="B17" s="98" t="s">
        <v>430</v>
      </c>
      <c r="C17" s="98"/>
      <c r="D17" s="134" t="s">
        <v>506</v>
      </c>
      <c r="E17" s="134"/>
      <c r="F17" s="134"/>
      <c r="G17" s="134"/>
      <c r="H17" s="65"/>
      <c r="I17" s="65"/>
      <c r="J17" s="141"/>
      <c r="K17" s="141"/>
      <c r="L17" s="141"/>
      <c r="M17" s="141"/>
      <c r="N17" s="141"/>
      <c r="P17" s="117"/>
      <c r="Q17" s="117"/>
      <c r="R17" s="117"/>
    </row>
    <row r="18" spans="2:21" ht="15" x14ac:dyDescent="0.25">
      <c r="B18" s="6"/>
      <c r="D18" s="21"/>
      <c r="E18" s="21"/>
      <c r="F18" s="21"/>
      <c r="P18" s="4"/>
      <c r="Q18" s="4"/>
      <c r="R18" s="4"/>
    </row>
    <row r="19" spans="2:21" ht="23.25" customHeight="1" x14ac:dyDescent="0.2">
      <c r="B19" s="91" t="s">
        <v>505</v>
      </c>
      <c r="C19" s="92"/>
      <c r="D19" s="92"/>
      <c r="E19" s="92"/>
      <c r="F19" s="92"/>
      <c r="G19" s="92"/>
      <c r="H19" s="92"/>
      <c r="I19" s="92"/>
      <c r="J19" s="92"/>
      <c r="K19" s="92"/>
      <c r="L19" s="92"/>
      <c r="M19" s="92"/>
      <c r="N19" s="93"/>
      <c r="P19" s="91" t="s">
        <v>504</v>
      </c>
      <c r="Q19" s="92"/>
      <c r="R19" s="93"/>
      <c r="T19" s="126"/>
      <c r="U19" s="126"/>
    </row>
    <row r="20" spans="2:21" ht="15" customHeight="1" x14ac:dyDescent="0.2">
      <c r="B20" s="135" t="s">
        <v>431</v>
      </c>
      <c r="C20" s="102" t="s">
        <v>432</v>
      </c>
      <c r="D20" s="135" t="s">
        <v>427</v>
      </c>
      <c r="E20" s="66"/>
      <c r="F20" s="66"/>
      <c r="G20" s="135" t="s">
        <v>493</v>
      </c>
      <c r="H20" s="60"/>
      <c r="I20" s="60"/>
      <c r="J20" s="137" t="s">
        <v>484</v>
      </c>
      <c r="K20" s="138"/>
      <c r="L20" s="102" t="s">
        <v>925</v>
      </c>
      <c r="M20" s="129" t="s">
        <v>488</v>
      </c>
      <c r="N20" s="130"/>
      <c r="P20" s="102" t="s">
        <v>502</v>
      </c>
      <c r="Q20" s="102" t="s">
        <v>503</v>
      </c>
      <c r="R20" s="102" t="s">
        <v>494</v>
      </c>
      <c r="T20" s="126"/>
      <c r="U20" s="126"/>
    </row>
    <row r="21" spans="2:21" ht="15" customHeight="1" x14ac:dyDescent="0.2">
      <c r="B21" s="136"/>
      <c r="C21" s="133"/>
      <c r="D21" s="96"/>
      <c r="E21" s="63"/>
      <c r="F21" s="63"/>
      <c r="G21" s="96"/>
      <c r="H21" s="61"/>
      <c r="I21" s="61"/>
      <c r="J21" s="28" t="s">
        <v>7</v>
      </c>
      <c r="K21" s="28" t="s">
        <v>8</v>
      </c>
      <c r="L21" s="133"/>
      <c r="M21" s="131"/>
      <c r="N21" s="132"/>
      <c r="P21" s="95"/>
      <c r="Q21" s="95"/>
      <c r="R21" s="95"/>
      <c r="T21" s="126"/>
      <c r="U21" s="126"/>
    </row>
    <row r="22" spans="2:21" ht="15" x14ac:dyDescent="0.2">
      <c r="B22" s="22">
        <v>1</v>
      </c>
      <c r="C22" s="23" t="str">
        <f t="array" ref="C22">IFERROR(SMALL((SQRT((BSP_Easting-$D$14)^2+(BSP_Northing-$D$15)^2)),B22)/1000,"-")</f>
        <v>-</v>
      </c>
      <c r="D22" s="75" t="str">
        <f>HYPERLINK(F22,E22)</f>
        <v>-</v>
      </c>
      <c r="E22" s="22" t="str">
        <f t="array" ref="E22">IFERROR(INDEX(BSP,MATCH(SMALL((SQRT((BSP_Easting-$D$14)^2+(BSP_Northing-$D$15)^2)),B22),SQRT((BSP_Easting-$D$14)^2+(BSP_Northing-$D$15)^2),0)),"-")</f>
        <v>-</v>
      </c>
      <c r="F22" s="22" t="str">
        <f t="array" ref="F22">IFERROR(INDEX(BSP_BSP_Link,MATCH(SMALL((SQRT((BSP_Easting-$D$14)^2+(BSP_Northing-$D$15)^2)),B22),SQRT((BSP_Easting-$D$14)^2+(BSP_Northing-$D$15)^2),0)),"-")</f>
        <v>-</v>
      </c>
      <c r="G22" s="75" t="str">
        <f>HYPERLINK(I22,H22)</f>
        <v>-</v>
      </c>
      <c r="H22" s="22" t="str">
        <f t="array" ref="H22">IFERROR(INDEX(BSP_GSP_Group,MATCH(SMALL((SQRT((BSP_Easting-$D$14)^2+(BSP_Northing-$D$15)^2)),B22),SQRT((BSP_Easting-$D$14)^2+(BSP_Northing-$D$15)^2),0)),"-")</f>
        <v>-</v>
      </c>
      <c r="I22" s="22" t="str">
        <f t="array" ref="I22">IFERROR(INDEX(BSP_GSP_Link,MATCH(SMALL((SQRT((BSP_Easting-$D$14)^2+(BSP_Northing-$D$15)^2)),B22),SQRT((BSP_Easting-$D$14)^2+(BSP_Northing-$D$15)^2),0)),"-")</f>
        <v>-</v>
      </c>
      <c r="J22" s="22" t="str">
        <f t="array" ref="J22">IFERROR(INDEX(BSP_Easting,MATCH(SMALL((SQRT((BSP_Easting-$D$14)^2+(BSP_Northing-$D$15)^2)),B22),SQRT((BSP_Easting-$D$14)^2+(BSP_Northing-$D$15)^2),0)),"-")</f>
        <v>-</v>
      </c>
      <c r="K22" s="22" t="str">
        <f t="array" ref="K22">IFERROR(INDEX(BSP_Northing,MATCH(SMALL((SQRT((BSP_Easting-$D$14)^2+(BSP_Northing-$D$15)^2)),B22),SQRT((BSP_Easting-$D$14)^2+(BSP_Northing-$D$15)^2),0)),"-")</f>
        <v>-</v>
      </c>
      <c r="L22" s="42" t="str">
        <f t="array" ref="L22">IFERROR(INDEX(BSP_Headroom,MATCH(SMALL((SQRT((BSP_Easting-$D$14)^2+(BSP_Northing-$D$15)^2)),B22),SQRT((BSP_Easting-$D$14)^2+(BSP_Northing-$D$15)^2),0),IF($D$17="Demand – Firm", 1, IF($D$17="Demand – N-0", 2,  IF($D$17="Generation – Inverter Based", 3,  IF($D$17="Generation – Synchronous", 4, IF($D$17="Battery Storage", 5, 7)))))),"-")</f>
        <v>-</v>
      </c>
      <c r="M22" s="128">
        <f>IF(L22=0,1.5,IF(L22&lt;100000,$D$16/L22,100000))</f>
        <v>100000</v>
      </c>
      <c r="N22" s="128"/>
      <c r="P22" s="52" t="str">
        <f>IFERROR(IF(OR($D$17="Demand – Firm",$D$17="Demand – N-0"),"-",VLOOKUP(G22,'6)Transmission Capacity - App G'!$C$7:$J$23,6,FALSE)),"-")</f>
        <v>-</v>
      </c>
      <c r="Q22" s="52" t="str">
        <f>IFERROR(IF(OR($D$17="Demand – Firm",$D$17="Demand – N-0"),"-",VLOOKUP(G22,'6)Transmission Capacity - App G'!$C$7:$L$23,10,FALSE)),"-")</f>
        <v>-</v>
      </c>
      <c r="R22" s="52" t="str">
        <f>IFERROR(IF(OR($D$17="Demand – Firm",$D$17="Demand – N-0"),"-",IF(VLOOKUP(G22,'6)Transmission Capacity - App G'!$C$7:$I$23,7,FALSE)="A","Transmission Headroom Available",IF(VLOOKUP(G22,'6)Transmission Capacity - App G'!$C$7:$I$23,7,FALSE)="B","Modification Application Required",IF(VLOOKUP(G22,'6)Transmission Capacity - App G'!$C$7:$I$23,7,FALSE)="C","Transmission Works Identified","-")))),"-")</f>
        <v>-</v>
      </c>
      <c r="T22" s="127"/>
      <c r="U22" s="127"/>
    </row>
    <row r="23" spans="2:21" ht="15" x14ac:dyDescent="0.2">
      <c r="B23" s="22">
        <v>2</v>
      </c>
      <c r="C23" s="23" t="str">
        <f t="array" ref="C23">IFERROR(SMALL((SQRT((BSP_Easting-$D$14)^2+(BSP_Northing-$D$15)^2)),B23)/1000,"-")</f>
        <v>-</v>
      </c>
      <c r="D23" s="75" t="str">
        <f t="shared" ref="D23:D31" si="0">HYPERLINK(F23,E23)</f>
        <v>-</v>
      </c>
      <c r="E23" s="22" t="str">
        <f t="array" ref="E23">IFERROR(INDEX(BSP,MATCH(SMALL((SQRT((BSP_Easting-$D$14)^2+(BSP_Northing-$D$15)^2)),B23),SQRT((BSP_Easting-$D$14)^2+(BSP_Northing-$D$15)^2),0)),"-")</f>
        <v>-</v>
      </c>
      <c r="F23" s="22" t="str">
        <f t="array" ref="F23">IFERROR(INDEX(BSP_BSP_Link,MATCH(SMALL((SQRT((BSP_Easting-$D$14)^2+(BSP_Northing-$D$15)^2)),B23),SQRT((BSP_Easting-$D$14)^2+(BSP_Northing-$D$15)^2),0)),"-")</f>
        <v>-</v>
      </c>
      <c r="G23" s="75" t="str">
        <f t="shared" ref="G23:G31" si="1">HYPERLINK(I23,H23)</f>
        <v>-</v>
      </c>
      <c r="H23" s="22" t="str">
        <f t="array" ref="H23">IFERROR(INDEX(BSP_GSP_Group,MATCH(SMALL((SQRT((BSP_Easting-$D$14)^2+(BSP_Northing-$D$15)^2)),B23),SQRT((BSP_Easting-$D$14)^2+(BSP_Northing-$D$15)^2),0)),"-")</f>
        <v>-</v>
      </c>
      <c r="I23" s="22" t="str">
        <f t="array" ref="I23">IFERROR(INDEX(BSP_GSP_Link,MATCH(SMALL((SQRT((BSP_Easting-$D$14)^2+(BSP_Northing-$D$15)^2)),B23),SQRT((BSP_Easting-$D$14)^2+(BSP_Northing-$D$15)^2),0)),"-")</f>
        <v>-</v>
      </c>
      <c r="J23" s="22" t="str">
        <f t="array" ref="J23">IFERROR(INDEX(BSP_Easting,MATCH(SMALL((SQRT((BSP_Easting-$D$14)^2+(BSP_Northing-$D$15)^2)),B23),SQRT((BSP_Easting-$D$14)^2+(BSP_Northing-$D$15)^2),0)),"-")</f>
        <v>-</v>
      </c>
      <c r="K23" s="22" t="str">
        <f t="array" ref="K23">IFERROR(INDEX(BSP_Northing,MATCH(SMALL((SQRT((BSP_Easting-$D$14)^2+(BSP_Northing-$D$15)^2)),B23),SQRT((BSP_Easting-$D$14)^2+(BSP_Northing-$D$15)^2),0)),"-")</f>
        <v>-</v>
      </c>
      <c r="L23" s="42" t="str">
        <f t="array" ref="L23">IFERROR(INDEX(BSP_Headroom,MATCH(SMALL((SQRT((BSP_Easting-$D$14)^2+(BSP_Northing-$D$15)^2)),B23),SQRT((BSP_Easting-$D$14)^2+(BSP_Northing-$D$15)^2),0),IF($D$17="Demand – Firm", 1, IF($D$17="Demand – N-0", 2,  IF($D$17="Generation – Inverter Based", 3,  IF($D$17="Generation – Synchronous", 4, IF($D$17="Battery Storage", 5, 7)))))),"-")</f>
        <v>-</v>
      </c>
      <c r="M23" s="128">
        <f t="shared" ref="M23:M31" si="2">IF(L23=0,1.5,IF(L23&lt;100000,$D$16/L23,100000))</f>
        <v>100000</v>
      </c>
      <c r="N23" s="128"/>
      <c r="P23" s="52" t="str">
        <f>IFERROR(IF(OR($D$17="Demand – Firm",$D$17="Demand – N-0"),"-",VLOOKUP(G23,'6)Transmission Capacity - App G'!$C$7:$J$23,6,FALSE)),"-")</f>
        <v>-</v>
      </c>
      <c r="Q23" s="52" t="str">
        <f>IFERROR(IF(OR($D$17="Demand – Firm",$D$17="Demand – N-0"),"-",VLOOKUP(G23,'6)Transmission Capacity - App G'!$C$7:$L$23,10,FALSE)),"-")</f>
        <v>-</v>
      </c>
      <c r="R23" s="52" t="str">
        <f>IFERROR(IF(OR($D$17="Demand – Firm",$D$17="Demand – N-0"),"-",IF(VLOOKUP(G23,'6)Transmission Capacity - App G'!$C$7:$I$23,7,FALSE)="A","Transmission Headroom Available",IF(VLOOKUP(G23,'6)Transmission Capacity - App G'!$C$7:$I$23,7,FALSE)="B","Modification Application Required",IF(VLOOKUP(G23,'6)Transmission Capacity - App G'!$C$7:$I$23,7,FALSE)="C","Transmission Works Identified","-")))),"-")</f>
        <v>-</v>
      </c>
      <c r="T23" s="127"/>
      <c r="U23" s="127"/>
    </row>
    <row r="24" spans="2:21" ht="15" x14ac:dyDescent="0.2">
      <c r="B24" s="22">
        <v>3</v>
      </c>
      <c r="C24" s="23" t="str">
        <f t="array" ref="C24">IFERROR(SMALL((SQRT((BSP_Easting-$D$14)^2+(BSP_Northing-$D$15)^2)),B24)/1000,"-")</f>
        <v>-</v>
      </c>
      <c r="D24" s="75" t="str">
        <f t="shared" si="0"/>
        <v>-</v>
      </c>
      <c r="E24" s="22" t="str">
        <f t="array" ref="E24">IFERROR(INDEX(BSP,MATCH(SMALL((SQRT((BSP_Easting-$D$14)^2+(BSP_Northing-$D$15)^2)),B24),SQRT((BSP_Easting-$D$14)^2+(BSP_Northing-$D$15)^2),0)),"-")</f>
        <v>-</v>
      </c>
      <c r="F24" s="22" t="str">
        <f t="array" ref="F24">IFERROR(INDEX(BSP_BSP_Link,MATCH(SMALL((SQRT((BSP_Easting-$D$14)^2+(BSP_Northing-$D$15)^2)),B24),SQRT((BSP_Easting-$D$14)^2+(BSP_Northing-$D$15)^2),0)),"-")</f>
        <v>-</v>
      </c>
      <c r="G24" s="75" t="str">
        <f t="shared" si="1"/>
        <v>-</v>
      </c>
      <c r="H24" s="22" t="str">
        <f t="array" ref="H24">IFERROR(INDEX(BSP_GSP_Group,MATCH(SMALL((SQRT((BSP_Easting-$D$14)^2+(BSP_Northing-$D$15)^2)),B24),SQRT((BSP_Easting-$D$14)^2+(BSP_Northing-$D$15)^2),0)),"-")</f>
        <v>-</v>
      </c>
      <c r="I24" s="22" t="str">
        <f t="array" ref="I24">IFERROR(INDEX(BSP_GSP_Link,MATCH(SMALL((SQRT((BSP_Easting-$D$14)^2+(BSP_Northing-$D$15)^2)),B24),SQRT((BSP_Easting-$D$14)^2+(BSP_Northing-$D$15)^2),0)),"-")</f>
        <v>-</v>
      </c>
      <c r="J24" s="22" t="str">
        <f t="array" ref="J24">IFERROR(INDEX(BSP_Easting,MATCH(SMALL((SQRT((BSP_Easting-$D$14)^2+(BSP_Northing-$D$15)^2)),B24),SQRT((BSP_Easting-$D$14)^2+(BSP_Northing-$D$15)^2),0)),"-")</f>
        <v>-</v>
      </c>
      <c r="K24" s="22" t="str">
        <f t="array" ref="K24">IFERROR(INDEX(BSP_Northing,MATCH(SMALL((SQRT((BSP_Easting-$D$14)^2+(BSP_Northing-$D$15)^2)),B24),SQRT((BSP_Easting-$D$14)^2+(BSP_Northing-$D$15)^2),0)),"-")</f>
        <v>-</v>
      </c>
      <c r="L24" s="24" t="str">
        <f t="array" ref="L24">IFERROR(INDEX(BSP_Headroom,MATCH(SMALL((SQRT((BSP_Easting-$D$14)^2+(BSP_Northing-$D$15)^2)),B24),SQRT((BSP_Easting-$D$14)^2+(BSP_Northing-$D$15)^2),0),IF($D$17="Demand – Firm", 1, IF($D$17="Demand – N-0", 2,  IF($D$17="Generation – Inverter Based", 3,  IF($D$17="Generation – Synchronous", 4, IF($D$17="Battery Storage", 5, 7)))))),"-")</f>
        <v>-</v>
      </c>
      <c r="M24" s="128">
        <f t="shared" si="2"/>
        <v>100000</v>
      </c>
      <c r="N24" s="128"/>
      <c r="P24" s="52" t="str">
        <f>IFERROR(IF(OR($D$17="Demand – Firm",$D$17="Demand – N-0"),"-",VLOOKUP(G24,'6)Transmission Capacity - App G'!$C$7:$J$23,6,FALSE)),"-")</f>
        <v>-</v>
      </c>
      <c r="Q24" s="52" t="str">
        <f>IFERROR(IF(OR($D$17="Demand – Firm",$D$17="Demand – N-0"),"-",VLOOKUP(G24,'6)Transmission Capacity - App G'!$C$7:$L$23,10,FALSE)),"-")</f>
        <v>-</v>
      </c>
      <c r="R24" s="52" t="str">
        <f>IFERROR(IF(OR($D$17="Demand – Firm",$D$17="Demand – N-0"),"-",IF(VLOOKUP(G24,'6)Transmission Capacity - App G'!$C$7:$I$23,7,FALSE)="A","Transmission Headroom Available",IF(VLOOKUP(G24,'6)Transmission Capacity - App G'!$C$7:$I$23,7,FALSE)="B","Modification Application Required",IF(VLOOKUP(G24,'6)Transmission Capacity - App G'!$C$7:$I$23,7,FALSE)="C","Transmission Works Identified","-")))),"-")</f>
        <v>-</v>
      </c>
      <c r="T24" s="127"/>
      <c r="U24" s="127"/>
    </row>
    <row r="25" spans="2:21" ht="15" x14ac:dyDescent="0.2">
      <c r="B25" s="22">
        <v>4</v>
      </c>
      <c r="C25" s="23" t="str">
        <f t="array" ref="C25">IFERROR(SMALL((SQRT((BSP_Easting-$D$14)^2+(BSP_Northing-$D$15)^2)),B25)/1000,"-")</f>
        <v>-</v>
      </c>
      <c r="D25" s="75" t="str">
        <f t="shared" si="0"/>
        <v>-</v>
      </c>
      <c r="E25" s="22" t="str">
        <f t="array" ref="E25">IFERROR(INDEX(BSP,MATCH(SMALL((SQRT((BSP_Easting-$D$14)^2+(BSP_Northing-$D$15)^2)),B25),SQRT((BSP_Easting-$D$14)^2+(BSP_Northing-$D$15)^2),0)),"-")</f>
        <v>-</v>
      </c>
      <c r="F25" s="22" t="str">
        <f t="array" ref="F25">IFERROR(INDEX(BSP_BSP_Link,MATCH(SMALL((SQRT((BSP_Easting-$D$14)^2+(BSP_Northing-$D$15)^2)),B25),SQRT((BSP_Easting-$D$14)^2+(BSP_Northing-$D$15)^2),0)),"-")</f>
        <v>-</v>
      </c>
      <c r="G25" s="75" t="str">
        <f t="shared" si="1"/>
        <v>-</v>
      </c>
      <c r="H25" s="22" t="str">
        <f t="array" ref="H25">IFERROR(INDEX(BSP_GSP_Group,MATCH(SMALL((SQRT((BSP_Easting-$D$14)^2+(BSP_Northing-$D$15)^2)),B25),SQRT((BSP_Easting-$D$14)^2+(BSP_Northing-$D$15)^2),0)),"-")</f>
        <v>-</v>
      </c>
      <c r="I25" s="22" t="str">
        <f t="array" ref="I25">IFERROR(INDEX(BSP_GSP_Link,MATCH(SMALL((SQRT((BSP_Easting-$D$14)^2+(BSP_Northing-$D$15)^2)),B25),SQRT((BSP_Easting-$D$14)^2+(BSP_Northing-$D$15)^2),0)),"-")</f>
        <v>-</v>
      </c>
      <c r="J25" s="22" t="str">
        <f t="array" ref="J25">IFERROR(INDEX(BSP_Easting,MATCH(SMALL((SQRT((BSP_Easting-$D$14)^2+(BSP_Northing-$D$15)^2)),B25),SQRT((BSP_Easting-$D$14)^2+(BSP_Northing-$D$15)^2),0)),"-")</f>
        <v>-</v>
      </c>
      <c r="K25" s="22" t="str">
        <f t="array" ref="K25">IFERROR(INDEX(BSP_Northing,MATCH(SMALL((SQRT((BSP_Easting-$D$14)^2+(BSP_Northing-$D$15)^2)),B25),SQRT((BSP_Easting-$D$14)^2+(BSP_Northing-$D$15)^2),0)),"-")</f>
        <v>-</v>
      </c>
      <c r="L25" s="24" t="str">
        <f t="array" ref="L25">IFERROR(INDEX(BSP_Headroom,MATCH(SMALL((SQRT((BSP_Easting-$D$14)^2+(BSP_Northing-$D$15)^2)),B25),SQRT((BSP_Easting-$D$14)^2+(BSP_Northing-$D$15)^2),0),IF($D$17="Demand – Firm", 1, IF($D$17="Demand – N-0", 2,  IF($D$17="Generation – Inverter Based", 3,  IF($D$17="Generation – Synchronous", 4, IF($D$17="Battery Storage", 5, 7)))))),"-")</f>
        <v>-</v>
      </c>
      <c r="M25" s="128">
        <f t="shared" si="2"/>
        <v>100000</v>
      </c>
      <c r="N25" s="128"/>
      <c r="P25" s="52" t="str">
        <f>IFERROR(IF(OR($D$17="Demand – Firm",$D$17="Demand – N-0"),"-",VLOOKUP(G25,'6)Transmission Capacity - App G'!$C$7:$J$23,6,FALSE)),"-")</f>
        <v>-</v>
      </c>
      <c r="Q25" s="52" t="str">
        <f>IFERROR(IF(OR($D$17="Demand – Firm",$D$17="Demand – N-0"),"-",VLOOKUP(G25,'6)Transmission Capacity - App G'!$C$7:$L$23,10,FALSE)),"-")</f>
        <v>-</v>
      </c>
      <c r="R25" s="52" t="str">
        <f>IFERROR(IF(OR($D$17="Demand – Firm",$D$17="Demand – N-0"),"-",IF(VLOOKUP(G25,'6)Transmission Capacity - App G'!$C$7:$I$23,7,FALSE)="A","Transmission Headroom Available",IF(VLOOKUP(G25,'6)Transmission Capacity - App G'!$C$7:$I$23,7,FALSE)="B","Modification Application Required",IF(VLOOKUP(G25,'6)Transmission Capacity - App G'!$C$7:$I$23,7,FALSE)="C","Transmission Works Identified","-")))),"-")</f>
        <v>-</v>
      </c>
      <c r="T25" s="127"/>
      <c r="U25" s="127"/>
    </row>
    <row r="26" spans="2:21" ht="15" x14ac:dyDescent="0.2">
      <c r="B26" s="22">
        <v>5</v>
      </c>
      <c r="C26" s="23" t="str">
        <f t="array" ref="C26">IFERROR(SMALL((SQRT((BSP_Easting-$D$14)^2+(BSP_Northing-$D$15)^2)),B26)/1000,"-")</f>
        <v>-</v>
      </c>
      <c r="D26" s="75" t="str">
        <f t="shared" si="0"/>
        <v>-</v>
      </c>
      <c r="E26" s="22" t="str">
        <f t="array" ref="E26">IFERROR(INDEX(BSP,MATCH(SMALL((SQRT((BSP_Easting-$D$14)^2+(BSP_Northing-$D$15)^2)),B26),SQRT((BSP_Easting-$D$14)^2+(BSP_Northing-$D$15)^2),0)),"-")</f>
        <v>-</v>
      </c>
      <c r="F26" s="22" t="str">
        <f t="array" ref="F26">IFERROR(INDEX(BSP_BSP_Link,MATCH(SMALL((SQRT((BSP_Easting-$D$14)^2+(BSP_Northing-$D$15)^2)),B26),SQRT((BSP_Easting-$D$14)^2+(BSP_Northing-$D$15)^2),0)),"-")</f>
        <v>-</v>
      </c>
      <c r="G26" s="75" t="str">
        <f t="shared" si="1"/>
        <v>-</v>
      </c>
      <c r="H26" s="22" t="str">
        <f t="array" ref="H26">IFERROR(INDEX(BSP_GSP_Group,MATCH(SMALL((SQRT((BSP_Easting-$D$14)^2+(BSP_Northing-$D$15)^2)),B26),SQRT((BSP_Easting-$D$14)^2+(BSP_Northing-$D$15)^2),0)),"-")</f>
        <v>-</v>
      </c>
      <c r="I26" s="22" t="str">
        <f t="array" ref="I26">IFERROR(INDEX(BSP_GSP_Link,MATCH(SMALL((SQRT((BSP_Easting-$D$14)^2+(BSP_Northing-$D$15)^2)),B26),SQRT((BSP_Easting-$D$14)^2+(BSP_Northing-$D$15)^2),0)),"-")</f>
        <v>-</v>
      </c>
      <c r="J26" s="22" t="str">
        <f t="array" ref="J26">IFERROR(INDEX(BSP_Easting,MATCH(SMALL((SQRT((BSP_Easting-$D$14)^2+(BSP_Northing-$D$15)^2)),B26),SQRT((BSP_Easting-$D$14)^2+(BSP_Northing-$D$15)^2),0)),"-")</f>
        <v>-</v>
      </c>
      <c r="K26" s="22" t="str">
        <f t="array" ref="K26">IFERROR(INDEX(BSP_Northing,MATCH(SMALL((SQRT((BSP_Easting-$D$14)^2+(BSP_Northing-$D$15)^2)),B26),SQRT((BSP_Easting-$D$14)^2+(BSP_Northing-$D$15)^2),0)),"-")</f>
        <v>-</v>
      </c>
      <c r="L26" s="24" t="str">
        <f t="array" ref="L26">IFERROR(INDEX(BSP_Headroom,MATCH(SMALL((SQRT((BSP_Easting-$D$14)^2+(BSP_Northing-$D$15)^2)),B26),SQRT((BSP_Easting-$D$14)^2+(BSP_Northing-$D$15)^2),0),IF($D$17="Demand – Firm", 1, IF($D$17="Demand – N-0", 2,  IF($D$17="Generation – Inverter Based", 3,  IF($D$17="Generation – Synchronous", 4, IF($D$17="Battery Storage", 5, 7)))))),"-")</f>
        <v>-</v>
      </c>
      <c r="M26" s="128">
        <f t="shared" si="2"/>
        <v>100000</v>
      </c>
      <c r="N26" s="128"/>
      <c r="P26" s="52" t="str">
        <f>IFERROR(IF(OR($D$17="Demand – Firm",$D$17="Demand – N-0"),"-",VLOOKUP(G26,'6)Transmission Capacity - App G'!$C$7:$J$23,6,FALSE)),"-")</f>
        <v>-</v>
      </c>
      <c r="Q26" s="52" t="str">
        <f>IFERROR(IF(OR($D$17="Demand – Firm",$D$17="Demand – N-0"),"-",VLOOKUP(G26,'6)Transmission Capacity - App G'!$C$7:$L$23,10,FALSE)),"-")</f>
        <v>-</v>
      </c>
      <c r="R26" s="52" t="str">
        <f>IFERROR(IF(OR($D$17="Demand – Firm",$D$17="Demand – N-0"),"-",IF(VLOOKUP(G26,'6)Transmission Capacity - App G'!$C$7:$I$23,7,FALSE)="A","Transmission Headroom Available",IF(VLOOKUP(G26,'6)Transmission Capacity - App G'!$C$7:$I$23,7,FALSE)="B","Modification Application Required",IF(VLOOKUP(G26,'6)Transmission Capacity - App G'!$C$7:$I$23,7,FALSE)="C","Transmission Works Identified","-")))),"-")</f>
        <v>-</v>
      </c>
      <c r="T26" s="127"/>
      <c r="U26" s="127"/>
    </row>
    <row r="27" spans="2:21" ht="15" customHeight="1" x14ac:dyDescent="0.2">
      <c r="B27" s="22">
        <v>6</v>
      </c>
      <c r="C27" s="23" t="str">
        <f t="array" ref="C27">IFERROR(SMALL((SQRT((BSP_Easting-$D$14)^2+(BSP_Northing-$D$15)^2)),B27)/1000,"-")</f>
        <v>-</v>
      </c>
      <c r="D27" s="75" t="str">
        <f t="shared" si="0"/>
        <v>-</v>
      </c>
      <c r="E27" s="22" t="str">
        <f t="array" ref="E27">IFERROR(INDEX(BSP,MATCH(SMALL((SQRT((BSP_Easting-$D$14)^2+(BSP_Northing-$D$15)^2)),B27),SQRT((BSP_Easting-$D$14)^2+(BSP_Northing-$D$15)^2),0)),"-")</f>
        <v>-</v>
      </c>
      <c r="F27" s="22" t="str">
        <f t="array" ref="F27">IFERROR(INDEX(BSP_BSP_Link,MATCH(SMALL((SQRT((BSP_Easting-$D$14)^2+(BSP_Northing-$D$15)^2)),B27),SQRT((BSP_Easting-$D$14)^2+(BSP_Northing-$D$15)^2),0)),"-")</f>
        <v>-</v>
      </c>
      <c r="G27" s="75" t="str">
        <f t="shared" si="1"/>
        <v>-</v>
      </c>
      <c r="H27" s="22" t="str">
        <f t="array" ref="H27">IFERROR(INDEX(BSP_GSP_Group,MATCH(SMALL((SQRT((BSP_Easting-$D$14)^2+(BSP_Northing-$D$15)^2)),B27),SQRT((BSP_Easting-$D$14)^2+(BSP_Northing-$D$15)^2),0)),"-")</f>
        <v>-</v>
      </c>
      <c r="I27" s="22" t="str">
        <f t="array" ref="I27">IFERROR(INDEX(BSP_GSP_Link,MATCH(SMALL((SQRT((BSP_Easting-$D$14)^2+(BSP_Northing-$D$15)^2)),B27),SQRT((BSP_Easting-$D$14)^2+(BSP_Northing-$D$15)^2),0)),"-")</f>
        <v>-</v>
      </c>
      <c r="J27" s="22" t="str">
        <f t="array" ref="J27">IFERROR(INDEX(BSP_Easting,MATCH(SMALL((SQRT((BSP_Easting-$D$14)^2+(BSP_Northing-$D$15)^2)),B27),SQRT((BSP_Easting-$D$14)^2+(BSP_Northing-$D$15)^2),0)),"-")</f>
        <v>-</v>
      </c>
      <c r="K27" s="22" t="str">
        <f t="array" ref="K27">IFERROR(INDEX(BSP_Northing,MATCH(SMALL((SQRT((BSP_Easting-$D$14)^2+(BSP_Northing-$D$15)^2)),B27),SQRT((BSP_Easting-$D$14)^2+(BSP_Northing-$D$15)^2),0)),"-")</f>
        <v>-</v>
      </c>
      <c r="L27" s="24" t="str">
        <f t="array" ref="L27">IFERROR(INDEX(BSP_Headroom,MATCH(SMALL((SQRT((BSP_Easting-$D$14)^2+(BSP_Northing-$D$15)^2)),B27),SQRT((BSP_Easting-$D$14)^2+(BSP_Northing-$D$15)^2),0),IF($D$17="Demand – Firm", 1, IF($D$17="Demand – N-0", 2,  IF($D$17="Generation – Inverter Based", 3,  IF($D$17="Generation – Synchronous", 4, IF($D$17="Battery Storage", 5, 7)))))),"-")</f>
        <v>-</v>
      </c>
      <c r="M27" s="128">
        <f t="shared" si="2"/>
        <v>100000</v>
      </c>
      <c r="N27" s="128"/>
      <c r="P27" s="52" t="str">
        <f>IFERROR(IF(OR($D$17="Demand – Firm",$D$17="Demand – N-0"),"-",VLOOKUP(G27,'6)Transmission Capacity - App G'!$C$7:$J$23,6,FALSE)),"-")</f>
        <v>-</v>
      </c>
      <c r="Q27" s="52" t="str">
        <f>IFERROR(IF(OR($D$17="Demand – Firm",$D$17="Demand – N-0"),"-",VLOOKUP(G27,'6)Transmission Capacity - App G'!$C$7:$L$23,10,FALSE)),"-")</f>
        <v>-</v>
      </c>
      <c r="R27" s="52" t="str">
        <f>IFERROR(IF(OR($D$17="Demand – Firm",$D$17="Demand – N-0"),"-",IF(VLOOKUP(G27,'6)Transmission Capacity - App G'!$C$7:$I$23,7,FALSE)="A","Transmission Headroom Available",IF(VLOOKUP(G27,'6)Transmission Capacity - App G'!$C$7:$I$23,7,FALSE)="B","Modification Application Required",IF(VLOOKUP(G27,'6)Transmission Capacity - App G'!$C$7:$I$23,7,FALSE)="C","Transmission Works Identified","-")))),"-")</f>
        <v>-</v>
      </c>
      <c r="T27" s="127"/>
      <c r="U27" s="127"/>
    </row>
    <row r="28" spans="2:21" ht="15" x14ac:dyDescent="0.2">
      <c r="B28" s="22">
        <v>7</v>
      </c>
      <c r="C28" s="23" t="str">
        <f t="array" ref="C28">IFERROR(SMALL((SQRT((BSP_Easting-$D$14)^2+(BSP_Northing-$D$15)^2)),B28)/1000,"-")</f>
        <v>-</v>
      </c>
      <c r="D28" s="75" t="str">
        <f t="shared" si="0"/>
        <v>-</v>
      </c>
      <c r="E28" s="22" t="str">
        <f t="array" ref="E28">IFERROR(INDEX(BSP,MATCH(SMALL((SQRT((BSP_Easting-$D$14)^2+(BSP_Northing-$D$15)^2)),B28),SQRT((BSP_Easting-$D$14)^2+(BSP_Northing-$D$15)^2),0)),"-")</f>
        <v>-</v>
      </c>
      <c r="F28" s="22" t="str">
        <f t="array" ref="F28">IFERROR(INDEX(BSP_BSP_Link,MATCH(SMALL((SQRT((BSP_Easting-$D$14)^2+(BSP_Northing-$D$15)^2)),B28),SQRT((BSP_Easting-$D$14)^2+(BSP_Northing-$D$15)^2),0)),"-")</f>
        <v>-</v>
      </c>
      <c r="G28" s="75" t="str">
        <f t="shared" si="1"/>
        <v>-</v>
      </c>
      <c r="H28" s="22" t="str">
        <f t="array" ref="H28">IFERROR(INDEX(BSP_GSP_Group,MATCH(SMALL((SQRT((BSP_Easting-$D$14)^2+(BSP_Northing-$D$15)^2)),B28),SQRT((BSP_Easting-$D$14)^2+(BSP_Northing-$D$15)^2),0)),"-")</f>
        <v>-</v>
      </c>
      <c r="I28" s="22" t="str">
        <f t="array" ref="I28">IFERROR(INDEX(BSP_GSP_Link,MATCH(SMALL((SQRT((BSP_Easting-$D$14)^2+(BSP_Northing-$D$15)^2)),B28),SQRT((BSP_Easting-$D$14)^2+(BSP_Northing-$D$15)^2),0)),"-")</f>
        <v>-</v>
      </c>
      <c r="J28" s="22" t="str">
        <f t="array" ref="J28">IFERROR(INDEX(BSP_Easting,MATCH(SMALL((SQRT((BSP_Easting-$D$14)^2+(BSP_Northing-$D$15)^2)),B28),SQRT((BSP_Easting-$D$14)^2+(BSP_Northing-$D$15)^2),0)),"-")</f>
        <v>-</v>
      </c>
      <c r="K28" s="22" t="str">
        <f t="array" ref="K28">IFERROR(INDEX(BSP_Northing,MATCH(SMALL((SQRT((BSP_Easting-$D$14)^2+(BSP_Northing-$D$15)^2)),B28),SQRT((BSP_Easting-$D$14)^2+(BSP_Northing-$D$15)^2),0)),"-")</f>
        <v>-</v>
      </c>
      <c r="L28" s="24" t="str">
        <f t="array" ref="L28">IFERROR(INDEX(BSP_Headroom,MATCH(SMALL((SQRT((BSP_Easting-$D$14)^2+(BSP_Northing-$D$15)^2)),B28),SQRT((BSP_Easting-$D$14)^2+(BSP_Northing-$D$15)^2),0),IF($D$17="Demand – Firm", 1, IF($D$17="Demand – N-0", 2,  IF($D$17="Generation – Inverter Based", 3,  IF($D$17="Generation – Synchronous", 4, IF($D$17="Battery Storage", 5, 7)))))),"-")</f>
        <v>-</v>
      </c>
      <c r="M28" s="128">
        <f t="shared" si="2"/>
        <v>100000</v>
      </c>
      <c r="N28" s="128"/>
      <c r="P28" s="52" t="str">
        <f>IFERROR(IF(OR($D$17="Demand – Firm",$D$17="Demand – N-0"),"-",VLOOKUP(G28,'6)Transmission Capacity - App G'!$C$7:$J$23,6,FALSE)),"-")</f>
        <v>-</v>
      </c>
      <c r="Q28" s="52" t="str">
        <f>IFERROR(IF(OR($D$17="Demand – Firm",$D$17="Demand – N-0"),"-",VLOOKUP(G28,'6)Transmission Capacity - App G'!$C$7:$L$23,10,FALSE)),"-")</f>
        <v>-</v>
      </c>
      <c r="R28" s="52" t="str">
        <f>IFERROR(IF(OR($D$17="Demand – Firm",$D$17="Demand – N-0"),"-",IF(VLOOKUP(G28,'6)Transmission Capacity - App G'!$C$7:$I$23,7,FALSE)="A","Transmission Headroom Available",IF(VLOOKUP(G28,'6)Transmission Capacity - App G'!$C$7:$I$23,7,FALSE)="B","Modification Application Required",IF(VLOOKUP(G28,'6)Transmission Capacity - App G'!$C$7:$I$23,7,FALSE)="C","Transmission Works Identified","-")))),"-")</f>
        <v>-</v>
      </c>
      <c r="T28" s="127"/>
      <c r="U28" s="127"/>
    </row>
    <row r="29" spans="2:21" ht="15" x14ac:dyDescent="0.2">
      <c r="B29" s="22">
        <v>8</v>
      </c>
      <c r="C29" s="23" t="str">
        <f t="array" ref="C29">IFERROR(SMALL((SQRT((BSP_Easting-$D$14)^2+(BSP_Northing-$D$15)^2)),B29)/1000,"-")</f>
        <v>-</v>
      </c>
      <c r="D29" s="75" t="str">
        <f t="shared" si="0"/>
        <v>-</v>
      </c>
      <c r="E29" s="22" t="str">
        <f t="array" ref="E29">IFERROR(INDEX(BSP,MATCH(SMALL((SQRT((BSP_Easting-$D$14)^2+(BSP_Northing-$D$15)^2)),B29),SQRT((BSP_Easting-$D$14)^2+(BSP_Northing-$D$15)^2),0)),"-")</f>
        <v>-</v>
      </c>
      <c r="F29" s="22" t="str">
        <f t="array" ref="F29">IFERROR(INDEX(BSP_BSP_Link,MATCH(SMALL((SQRT((BSP_Easting-$D$14)^2+(BSP_Northing-$D$15)^2)),B29),SQRT((BSP_Easting-$D$14)^2+(BSP_Northing-$D$15)^2),0)),"-")</f>
        <v>-</v>
      </c>
      <c r="G29" s="75" t="str">
        <f t="shared" si="1"/>
        <v>-</v>
      </c>
      <c r="H29" s="22" t="str">
        <f t="array" ref="H29">IFERROR(INDEX(BSP_GSP_Group,MATCH(SMALL((SQRT((BSP_Easting-$D$14)^2+(BSP_Northing-$D$15)^2)),B29),SQRT((BSP_Easting-$D$14)^2+(BSP_Northing-$D$15)^2),0)),"-")</f>
        <v>-</v>
      </c>
      <c r="I29" s="22" t="str">
        <f t="array" ref="I29">IFERROR(INDEX(BSP_GSP_Link,MATCH(SMALL((SQRT((BSP_Easting-$D$14)^2+(BSP_Northing-$D$15)^2)),B29),SQRT((BSP_Easting-$D$14)^2+(BSP_Northing-$D$15)^2),0)),"-")</f>
        <v>-</v>
      </c>
      <c r="J29" s="22" t="str">
        <f t="array" ref="J29">IFERROR(INDEX(BSP_Easting,MATCH(SMALL((SQRT((BSP_Easting-$D$14)^2+(BSP_Northing-$D$15)^2)),B29),SQRT((BSP_Easting-$D$14)^2+(BSP_Northing-$D$15)^2),0)),"-")</f>
        <v>-</v>
      </c>
      <c r="K29" s="22" t="str">
        <f t="array" ref="K29">IFERROR(INDEX(BSP_Northing,MATCH(SMALL((SQRT((BSP_Easting-$D$14)^2+(BSP_Northing-$D$15)^2)),B29),SQRT((BSP_Easting-$D$14)^2+(BSP_Northing-$D$15)^2),0)),"-")</f>
        <v>-</v>
      </c>
      <c r="L29" s="24" t="str">
        <f t="array" ref="L29">IFERROR(INDEX(BSP_Headroom,MATCH(SMALL((SQRT((BSP_Easting-$D$14)^2+(BSP_Northing-$D$15)^2)),B29),SQRT((BSP_Easting-$D$14)^2+(BSP_Northing-$D$15)^2),0),IF($D$17="Demand – Firm", 1, IF($D$17="Demand – N-0", 2,  IF($D$17="Generation – Inverter Based", 3,  IF($D$17="Generation – Synchronous", 4, IF($D$17="Battery Storage", 5, 7)))))),"-")</f>
        <v>-</v>
      </c>
      <c r="M29" s="128">
        <f t="shared" si="2"/>
        <v>100000</v>
      </c>
      <c r="N29" s="128"/>
      <c r="P29" s="52" t="str">
        <f>IFERROR(IF(OR($D$17="Demand – Firm",$D$17="Demand – N-0"),"-",VLOOKUP(G29,'6)Transmission Capacity - App G'!$C$7:$J$23,6,FALSE)),"-")</f>
        <v>-</v>
      </c>
      <c r="Q29" s="52" t="str">
        <f>IFERROR(IF(OR($D$17="Demand – Firm",$D$17="Demand – N-0"),"-",VLOOKUP(G29,'6)Transmission Capacity - App G'!$C$7:$L$23,10,FALSE)),"-")</f>
        <v>-</v>
      </c>
      <c r="R29" s="52" t="str">
        <f>IFERROR(IF(OR($D$17="Demand – Firm",$D$17="Demand – N-0"),"-",IF(VLOOKUP(G29,'6)Transmission Capacity - App G'!$C$7:$I$23,7,FALSE)="A","Transmission Headroom Available",IF(VLOOKUP(G29,'6)Transmission Capacity - App G'!$C$7:$I$23,7,FALSE)="B","Modification Application Required",IF(VLOOKUP(G29,'6)Transmission Capacity - App G'!$C$7:$I$23,7,FALSE)="C","Transmission Works Identified","-")))),"-")</f>
        <v>-</v>
      </c>
      <c r="T29" s="127"/>
      <c r="U29" s="127"/>
    </row>
    <row r="30" spans="2:21" ht="15" x14ac:dyDescent="0.2">
      <c r="B30" s="22">
        <v>9</v>
      </c>
      <c r="C30" s="23" t="str">
        <f t="array" ref="C30">IFERROR(SMALL((SQRT((BSP_Easting-$D$14)^2+(BSP_Northing-$D$15)^2)),B30)/1000,"-")</f>
        <v>-</v>
      </c>
      <c r="D30" s="75" t="str">
        <f t="shared" si="0"/>
        <v>-</v>
      </c>
      <c r="E30" s="22" t="str">
        <f t="array" ref="E30">IFERROR(INDEX(BSP,MATCH(SMALL((SQRT((BSP_Easting-$D$14)^2+(BSP_Northing-$D$15)^2)),B30),SQRT((BSP_Easting-$D$14)^2+(BSP_Northing-$D$15)^2),0)),"-")</f>
        <v>-</v>
      </c>
      <c r="F30" s="22" t="str">
        <f t="array" ref="F30">IFERROR(INDEX(BSP_BSP_Link,MATCH(SMALL((SQRT((BSP_Easting-$D$14)^2+(BSP_Northing-$D$15)^2)),B30),SQRT((BSP_Easting-$D$14)^2+(BSP_Northing-$D$15)^2),0)),"-")</f>
        <v>-</v>
      </c>
      <c r="G30" s="75" t="str">
        <f t="shared" si="1"/>
        <v>-</v>
      </c>
      <c r="H30" s="22" t="str">
        <f t="array" ref="H30">IFERROR(INDEX(BSP_GSP_Group,MATCH(SMALL((SQRT((BSP_Easting-$D$14)^2+(BSP_Northing-$D$15)^2)),B30),SQRT((BSP_Easting-$D$14)^2+(BSP_Northing-$D$15)^2),0)),"-")</f>
        <v>-</v>
      </c>
      <c r="I30" s="22" t="str">
        <f t="array" ref="I30">IFERROR(INDEX(BSP_GSP_Link,MATCH(SMALL((SQRT((BSP_Easting-$D$14)^2+(BSP_Northing-$D$15)^2)),B30),SQRT((BSP_Easting-$D$14)^2+(BSP_Northing-$D$15)^2),0)),"-")</f>
        <v>-</v>
      </c>
      <c r="J30" s="22" t="str">
        <f t="array" ref="J30">IFERROR(INDEX(BSP_Easting,MATCH(SMALL((SQRT((BSP_Easting-$D$14)^2+(BSP_Northing-$D$15)^2)),B30),SQRT((BSP_Easting-$D$14)^2+(BSP_Northing-$D$15)^2),0)),"-")</f>
        <v>-</v>
      </c>
      <c r="K30" s="22" t="str">
        <f t="array" ref="K30">IFERROR(INDEX(BSP_Northing,MATCH(SMALL((SQRT((BSP_Easting-$D$14)^2+(BSP_Northing-$D$15)^2)),B30),SQRT((BSP_Easting-$D$14)^2+(BSP_Northing-$D$15)^2),0)),"-")</f>
        <v>-</v>
      </c>
      <c r="L30" s="24" t="str">
        <f t="array" ref="L30">IFERROR(INDEX(BSP_Headroom,MATCH(SMALL((SQRT((BSP_Easting-$D$14)^2+(BSP_Northing-$D$15)^2)),B30),SQRT((BSP_Easting-$D$14)^2+(BSP_Northing-$D$15)^2),0),IF($D$17="Demand – Firm", 1, IF($D$17="Demand – N-0", 2,  IF($D$17="Generation – Inverter Based", 3,  IF($D$17="Generation – Synchronous", 4, IF($D$17="Battery Storage", 5, 7)))))),"-")</f>
        <v>-</v>
      </c>
      <c r="M30" s="128">
        <f t="shared" si="2"/>
        <v>100000</v>
      </c>
      <c r="N30" s="128"/>
      <c r="P30" s="52" t="str">
        <f>IFERROR(IF(OR($D$17="Demand – Firm",$D$17="Demand – N-0"),"-",VLOOKUP(G30,'6)Transmission Capacity - App G'!$C$7:$J$23,6,FALSE)),"-")</f>
        <v>-</v>
      </c>
      <c r="Q30" s="52" t="str">
        <f>IFERROR(IF(OR($D$17="Demand – Firm",$D$17="Demand – N-0"),"-",VLOOKUP(G30,'6)Transmission Capacity - App G'!$C$7:$L$23,10,FALSE)),"-")</f>
        <v>-</v>
      </c>
      <c r="R30" s="52" t="str">
        <f>IFERROR(IF(OR($D$17="Demand – Firm",$D$17="Demand – N-0"),"-",IF(VLOOKUP(G30,'6)Transmission Capacity - App G'!$C$7:$I$23,7,FALSE)="A","Transmission Headroom Available",IF(VLOOKUP(G30,'6)Transmission Capacity - App G'!$C$7:$I$23,7,FALSE)="B","Modification Application Required",IF(VLOOKUP(G30,'6)Transmission Capacity - App G'!$C$7:$I$23,7,FALSE)="C","Transmission Works Identified","-")))),"-")</f>
        <v>-</v>
      </c>
      <c r="T30" s="127"/>
      <c r="U30" s="127"/>
    </row>
    <row r="31" spans="2:21" ht="15" x14ac:dyDescent="0.2">
      <c r="B31" s="22">
        <v>10</v>
      </c>
      <c r="C31" s="23" t="str">
        <f t="array" ref="C31">IFERROR(SMALL((SQRT((BSP_Easting-$D$14)^2+(BSP_Northing-$D$15)^2)),B31)/1000,"-")</f>
        <v>-</v>
      </c>
      <c r="D31" s="75" t="str">
        <f t="shared" si="0"/>
        <v>-</v>
      </c>
      <c r="E31" s="22" t="str">
        <f t="array" ref="E31">IFERROR(INDEX(BSP,MATCH(SMALL((SQRT((BSP_Easting-$D$14)^2+(BSP_Northing-$D$15)^2)),B31),SQRT((BSP_Easting-$D$14)^2+(BSP_Northing-$D$15)^2),0)),"-")</f>
        <v>-</v>
      </c>
      <c r="F31" s="22" t="str">
        <f t="array" ref="F31">IFERROR(INDEX(BSP_BSP_Link,MATCH(SMALL((SQRT((BSP_Easting-$D$14)^2+(BSP_Northing-$D$15)^2)),B31),SQRT((BSP_Easting-$D$14)^2+(BSP_Northing-$D$15)^2),0)),"-")</f>
        <v>-</v>
      </c>
      <c r="G31" s="75" t="str">
        <f t="shared" si="1"/>
        <v>-</v>
      </c>
      <c r="H31" s="22" t="str">
        <f t="array" ref="H31">IFERROR(INDEX(BSP_GSP_Group,MATCH(SMALL((SQRT((BSP_Easting-$D$14)^2+(BSP_Northing-$D$15)^2)),B31),SQRT((BSP_Easting-$D$14)^2+(BSP_Northing-$D$15)^2),0)),"-")</f>
        <v>-</v>
      </c>
      <c r="I31" s="22" t="str">
        <f t="array" ref="I31">IFERROR(INDEX(BSP_GSP_Link,MATCH(SMALL((SQRT((BSP_Easting-$D$14)^2+(BSP_Northing-$D$15)^2)),B31),SQRT((BSP_Easting-$D$14)^2+(BSP_Northing-$D$15)^2),0)),"-")</f>
        <v>-</v>
      </c>
      <c r="J31" s="22" t="str">
        <f t="array" ref="J31">IFERROR(INDEX(BSP_Easting,MATCH(SMALL((SQRT((BSP_Easting-$D$14)^2+(BSP_Northing-$D$15)^2)),B31),SQRT((BSP_Easting-$D$14)^2+(BSP_Northing-$D$15)^2),0)),"-")</f>
        <v>-</v>
      </c>
      <c r="K31" s="22" t="str">
        <f t="array" ref="K31">IFERROR(INDEX(BSP_Northing,MATCH(SMALL((SQRT((BSP_Easting-$D$14)^2+(BSP_Northing-$D$15)^2)),B31),SQRT((BSP_Easting-$D$14)^2+(BSP_Northing-$D$15)^2),0)),"-")</f>
        <v>-</v>
      </c>
      <c r="L31" s="24" t="str">
        <f t="array" ref="L31">IFERROR(INDEX(BSP_Headroom,MATCH(SMALL((SQRT((BSP_Easting-$D$14)^2+(BSP_Northing-$D$15)^2)),B31),SQRT((BSP_Easting-$D$14)^2+(BSP_Northing-$D$15)^2),0),IF($D$17="Demand – Firm", 1, IF($D$17="Demand – N-0", 2,  IF($D$17="Generation – Inverter Based", 3,  IF($D$17="Generation – Synchronous", 4, IF($D$17="Battery Storage", 5, 7)))))),"-")</f>
        <v>-</v>
      </c>
      <c r="M31" s="128">
        <f t="shared" si="2"/>
        <v>100000</v>
      </c>
      <c r="N31" s="128"/>
      <c r="P31" s="52" t="str">
        <f>IFERROR(IF(OR($D$17="Demand – Firm",$D$17="Demand – N-0"),"-",VLOOKUP(G31,'6)Transmission Capacity - App G'!$C$7:$J$23,6,FALSE)),"-")</f>
        <v>-</v>
      </c>
      <c r="Q31" s="52" t="str">
        <f>IFERROR(IF(OR($D$17="Demand – Firm",$D$17="Demand – N-0"),"-",VLOOKUP(G31,'6)Transmission Capacity - App G'!$C$7:$L$23,10,FALSE)),"-")</f>
        <v>-</v>
      </c>
      <c r="R31" s="52" t="str">
        <f>IFERROR(IF(OR($D$17="Demand – Firm",$D$17="Demand – N-0"),"-",IF(VLOOKUP(G31,'6)Transmission Capacity - App G'!$C$7:$I$23,7,FALSE)="A","Transmission Headroom Available",IF(VLOOKUP(G31,'6)Transmission Capacity - App G'!$C$7:$I$23,7,FALSE)="B","Modification Application Required",IF(VLOOKUP(G31,'6)Transmission Capacity - App G'!$C$7:$I$23,7,FALSE)="C","Transmission Works Identified","-")))),"-")</f>
        <v>-</v>
      </c>
      <c r="T31" s="127"/>
      <c r="U31" s="127"/>
    </row>
    <row r="32" spans="2:21" x14ac:dyDescent="0.2">
      <c r="T32" s="4"/>
      <c r="U32" s="4"/>
    </row>
    <row r="34" spans="2:18" ht="23.25" x14ac:dyDescent="0.2">
      <c r="B34" s="99" t="s">
        <v>468</v>
      </c>
      <c r="C34" s="100"/>
      <c r="D34" s="100"/>
      <c r="E34" s="100"/>
      <c r="F34" s="100"/>
      <c r="G34" s="100"/>
      <c r="H34" s="100"/>
      <c r="I34" s="100"/>
      <c r="J34" s="100"/>
      <c r="K34" s="100"/>
      <c r="L34" s="100"/>
      <c r="M34" s="100"/>
      <c r="N34" s="100"/>
      <c r="O34" s="100"/>
      <c r="P34" s="100"/>
      <c r="Q34" s="100"/>
      <c r="R34" s="101"/>
    </row>
    <row r="35" spans="2:18" ht="15" customHeight="1" x14ac:dyDescent="0.25">
      <c r="B35" s="98" t="s">
        <v>456</v>
      </c>
      <c r="C35" s="98"/>
      <c r="D35" s="98"/>
      <c r="E35" s="69"/>
      <c r="F35" s="69"/>
      <c r="G35" s="45" t="s">
        <v>457</v>
      </c>
      <c r="H35" s="45"/>
      <c r="I35" s="45"/>
      <c r="J35" s="45"/>
      <c r="K35" s="45"/>
      <c r="L35" s="45"/>
      <c r="M35" s="45"/>
      <c r="N35" s="45"/>
      <c r="O35" s="45"/>
      <c r="P35" s="45"/>
      <c r="Q35" s="45"/>
      <c r="R35" s="46"/>
    </row>
    <row r="36" spans="2:18" ht="15" customHeight="1" x14ac:dyDescent="0.25">
      <c r="B36" s="98" t="s">
        <v>451</v>
      </c>
      <c r="C36" s="98"/>
      <c r="D36" s="98"/>
      <c r="E36" s="69"/>
      <c r="F36" s="69"/>
      <c r="G36" s="45" t="s">
        <v>490</v>
      </c>
      <c r="H36" s="45"/>
      <c r="I36" s="45"/>
      <c r="J36" s="45"/>
      <c r="K36" s="45"/>
      <c r="L36" s="45"/>
      <c r="M36" s="45"/>
      <c r="N36" s="45"/>
      <c r="O36" s="45"/>
      <c r="P36" s="45"/>
      <c r="Q36" s="45"/>
      <c r="R36" s="46"/>
    </row>
    <row r="37" spans="2:18" ht="15" customHeight="1" x14ac:dyDescent="0.25">
      <c r="B37" s="98" t="s">
        <v>452</v>
      </c>
      <c r="C37" s="98"/>
      <c r="D37" s="98"/>
      <c r="E37" s="69"/>
      <c r="F37" s="69"/>
      <c r="G37" s="45" t="s">
        <v>460</v>
      </c>
      <c r="H37" s="45"/>
      <c r="I37" s="45"/>
      <c r="J37" s="45"/>
      <c r="K37" s="45"/>
      <c r="L37" s="45"/>
      <c r="M37" s="45"/>
      <c r="N37" s="45"/>
      <c r="O37" s="45"/>
      <c r="P37" s="45"/>
      <c r="Q37" s="45"/>
      <c r="R37" s="46"/>
    </row>
    <row r="38" spans="2:18" ht="15" customHeight="1" x14ac:dyDescent="0.25">
      <c r="B38" s="98" t="s">
        <v>454</v>
      </c>
      <c r="C38" s="98"/>
      <c r="D38" s="98"/>
      <c r="E38" s="69"/>
      <c r="F38" s="69"/>
      <c r="G38" s="45" t="s">
        <v>491</v>
      </c>
      <c r="H38" s="45"/>
      <c r="I38" s="45"/>
      <c r="J38" s="45"/>
      <c r="K38" s="45"/>
      <c r="L38" s="45"/>
      <c r="M38" s="45"/>
      <c r="N38" s="45"/>
      <c r="O38" s="45"/>
      <c r="P38" s="45"/>
      <c r="Q38" s="45"/>
      <c r="R38" s="46"/>
    </row>
    <row r="39" spans="2:18" ht="15.75" customHeight="1" x14ac:dyDescent="0.25">
      <c r="B39" s="98" t="s">
        <v>455</v>
      </c>
      <c r="C39" s="98"/>
      <c r="D39" s="98"/>
      <c r="E39" s="70"/>
      <c r="F39" s="70"/>
      <c r="G39" s="47" t="s">
        <v>492</v>
      </c>
      <c r="H39" s="47"/>
      <c r="I39" s="47"/>
      <c r="J39" s="47"/>
      <c r="K39" s="47"/>
      <c r="L39" s="47"/>
      <c r="M39" s="47"/>
      <c r="N39" s="47"/>
      <c r="O39" s="47"/>
      <c r="P39" s="47"/>
      <c r="Q39" s="47"/>
      <c r="R39" s="48"/>
    </row>
  </sheetData>
  <sheetProtection algorithmName="SHA-512" hashValue="UDwoSmsc0a8MOR8WviFBhq706nCfch5qpaBvcNgvtD9fG2rg2Rfo/i7B8EGGom51Ay3GrWtB6XLZhAJQUr1URg==" saltValue="yUovQTC0AJ4r9WCBhoBmYw==" spinCount="100000" sheet="1" objects="1" scenarios="1"/>
  <mergeCells count="48">
    <mergeCell ref="M24:N24"/>
    <mergeCell ref="M25:N25"/>
    <mergeCell ref="B10:R11"/>
    <mergeCell ref="B5:R8"/>
    <mergeCell ref="B4:R4"/>
    <mergeCell ref="D14:G14"/>
    <mergeCell ref="D15:G15"/>
    <mergeCell ref="J14:N17"/>
    <mergeCell ref="B13:N13"/>
    <mergeCell ref="Q14:R14"/>
    <mergeCell ref="P13:R13"/>
    <mergeCell ref="P17:R17"/>
    <mergeCell ref="B14:C14"/>
    <mergeCell ref="B15:C15"/>
    <mergeCell ref="B16:C16"/>
    <mergeCell ref="B17:C17"/>
    <mergeCell ref="B39:D39"/>
    <mergeCell ref="B35:D35"/>
    <mergeCell ref="B36:D36"/>
    <mergeCell ref="Q15:R15"/>
    <mergeCell ref="Q16:R16"/>
    <mergeCell ref="P19:R19"/>
    <mergeCell ref="L20:L21"/>
    <mergeCell ref="D16:G16"/>
    <mergeCell ref="D17:G17"/>
    <mergeCell ref="B37:D37"/>
    <mergeCell ref="B38:D38"/>
    <mergeCell ref="B20:B21"/>
    <mergeCell ref="C20:C21"/>
    <mergeCell ref="D20:D21"/>
    <mergeCell ref="G20:G21"/>
    <mergeCell ref="J20:K20"/>
    <mergeCell ref="T19:U21"/>
    <mergeCell ref="T22:U31"/>
    <mergeCell ref="B34:R34"/>
    <mergeCell ref="Q20:Q21"/>
    <mergeCell ref="R20:R21"/>
    <mergeCell ref="B19:N19"/>
    <mergeCell ref="M28:N28"/>
    <mergeCell ref="M29:N29"/>
    <mergeCell ref="M30:N30"/>
    <mergeCell ref="M31:N31"/>
    <mergeCell ref="P20:P21"/>
    <mergeCell ref="M26:N26"/>
    <mergeCell ref="M27:N27"/>
    <mergeCell ref="M20:N21"/>
    <mergeCell ref="M22:N22"/>
    <mergeCell ref="M23:N23"/>
  </mergeCells>
  <conditionalFormatting sqref="M22:M31">
    <cfRule type="cellIs" dxfId="7" priority="15" operator="greaterThan">
      <formula>15000</formula>
    </cfRule>
    <cfRule type="cellIs" dxfId="6" priority="16" operator="greaterThan">
      <formula>1</formula>
    </cfRule>
    <cfRule type="cellIs" dxfId="5" priority="17" operator="greaterThan">
      <formula>0.9</formula>
    </cfRule>
    <cfRule type="cellIs" dxfId="4" priority="18" operator="lessThan">
      <formula>0.95</formula>
    </cfRule>
  </conditionalFormatting>
  <conditionalFormatting sqref="L22:L31">
    <cfRule type="cellIs" dxfId="3" priority="14" operator="greaterThan">
      <formula>1000000</formula>
    </cfRule>
  </conditionalFormatting>
  <conditionalFormatting sqref="D16:F18">
    <cfRule type="cellIs" dxfId="2" priority="13" operator="equal">
      <formula>"Enter Data"</formula>
    </cfRule>
  </conditionalFormatting>
  <conditionalFormatting sqref="D14:F14">
    <cfRule type="cellIs" dxfId="1" priority="2" operator="equal">
      <formula>"Enter Data"</formula>
    </cfRule>
  </conditionalFormatting>
  <conditionalFormatting sqref="D15:F15">
    <cfRule type="cellIs" dxfId="0" priority="1" operator="equal">
      <formula>"Enter Data"</formula>
    </cfRule>
  </conditionalFormatting>
  <dataValidations count="2">
    <dataValidation type="list" allowBlank="1" showInputMessage="1" showErrorMessage="1" sqref="D18:F18" xr:uid="{00000000-0002-0000-0200-000000000000}">
      <formula1>"Demand – Firm, Demand – N-0, Generation – Synchronous (LV), Generation – Synchronous (HV), Generation – Inverter Based, Battery Storage, Enter Data"</formula1>
    </dataValidation>
    <dataValidation type="list" allowBlank="1" showInputMessage="1" showErrorMessage="1" sqref="D17:F17" xr:uid="{00000000-0002-0000-0200-000001000000}">
      <formula1>"Demand – Firm, Demand – N-0, Generation – Synchronous, Generation – Inverter Based, Battery Storage, Enter Data"</formula1>
    </dataValidation>
  </dataValidation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92D050"/>
  </sheetPr>
  <dimension ref="B2:Q376"/>
  <sheetViews>
    <sheetView zoomScale="80" zoomScaleNormal="80" workbookViewId="0">
      <selection activeCell="B1" sqref="B1"/>
    </sheetView>
  </sheetViews>
  <sheetFormatPr defaultColWidth="9.140625" defaultRowHeight="12.75" x14ac:dyDescent="0.2"/>
  <cols>
    <col min="1" max="1" width="2.28515625" style="1" bestFit="1" customWidth="1"/>
    <col min="2" max="2" width="33.5703125" style="1" customWidth="1"/>
    <col min="3" max="3" width="13" style="1" bestFit="1" customWidth="1"/>
    <col min="4" max="4" width="23.140625" style="1" bestFit="1" customWidth="1"/>
    <col min="5" max="5" width="23.140625" style="1" hidden="1" customWidth="1"/>
    <col min="6" max="6" width="21" style="1" bestFit="1" customWidth="1"/>
    <col min="7" max="7" width="13.28515625" style="1" customWidth="1"/>
    <col min="8" max="8" width="13.42578125" style="1" customWidth="1"/>
    <col min="9" max="9" width="12.42578125" style="1" customWidth="1"/>
    <col min="10" max="10" width="12.140625" style="1" customWidth="1"/>
    <col min="11" max="11" width="14.28515625" style="1" customWidth="1"/>
    <col min="12" max="12" width="16.42578125" style="1" customWidth="1"/>
    <col min="13" max="13" width="16.85546875" style="1" customWidth="1"/>
    <col min="14" max="14" width="23.85546875" style="1" customWidth="1"/>
    <col min="15" max="15" width="7.140625" style="1" hidden="1" customWidth="1"/>
    <col min="16" max="17" width="9.140625" style="1" hidden="1" customWidth="1"/>
    <col min="18" max="16384" width="9.140625" style="1"/>
  </cols>
  <sheetData>
    <row r="2" spans="2:17" ht="99" customHeight="1" x14ac:dyDescent="0.2"/>
    <row r="3" spans="2:17" ht="15.75" customHeight="1" x14ac:dyDescent="0.2"/>
    <row r="4" spans="2:17" ht="29.25" customHeight="1" x14ac:dyDescent="0.2">
      <c r="B4" s="144" t="s">
        <v>0</v>
      </c>
      <c r="C4" s="144"/>
      <c r="D4" s="144"/>
      <c r="E4" s="144"/>
      <c r="F4" s="144"/>
      <c r="G4" s="144"/>
      <c r="H4" s="144"/>
      <c r="I4" s="144"/>
      <c r="J4" s="144"/>
      <c r="K4" s="144"/>
      <c r="L4" s="144"/>
      <c r="M4" s="144"/>
      <c r="N4" s="144"/>
    </row>
    <row r="5" spans="2:17" ht="19.5" customHeight="1" x14ac:dyDescent="0.2">
      <c r="B5" s="142" t="s">
        <v>1</v>
      </c>
      <c r="C5" s="142" t="s">
        <v>2</v>
      </c>
      <c r="D5" s="142" t="s">
        <v>3</v>
      </c>
      <c r="E5" s="67"/>
      <c r="F5" s="142" t="s">
        <v>493</v>
      </c>
      <c r="G5" s="142" t="s">
        <v>4</v>
      </c>
      <c r="H5" s="142"/>
      <c r="I5" s="142" t="s">
        <v>5</v>
      </c>
      <c r="J5" s="142"/>
      <c r="K5" s="142" t="s">
        <v>483</v>
      </c>
      <c r="L5" s="142"/>
      <c r="M5" s="142"/>
      <c r="N5" s="143" t="s">
        <v>482</v>
      </c>
    </row>
    <row r="6" spans="2:17" ht="33" customHeight="1" x14ac:dyDescent="0.2">
      <c r="B6" s="135"/>
      <c r="C6" s="135"/>
      <c r="D6" s="135"/>
      <c r="E6" s="66"/>
      <c r="F6" s="135"/>
      <c r="G6" s="27" t="s">
        <v>7</v>
      </c>
      <c r="H6" s="27" t="s">
        <v>8</v>
      </c>
      <c r="I6" s="27" t="s">
        <v>9</v>
      </c>
      <c r="J6" s="27" t="s">
        <v>10</v>
      </c>
      <c r="K6" s="27" t="s">
        <v>11</v>
      </c>
      <c r="L6" s="27" t="s">
        <v>448</v>
      </c>
      <c r="M6" s="27" t="s">
        <v>449</v>
      </c>
      <c r="N6" s="102"/>
    </row>
    <row r="7" spans="2:17" ht="15" x14ac:dyDescent="0.25">
      <c r="B7" s="7" t="s">
        <v>12</v>
      </c>
      <c r="C7" s="8" t="s">
        <v>480</v>
      </c>
      <c r="D7" s="7" t="s">
        <v>218</v>
      </c>
      <c r="E7" s="7" t="s">
        <v>218</v>
      </c>
      <c r="F7" s="7" t="s">
        <v>417</v>
      </c>
      <c r="G7" s="7">
        <v>367434</v>
      </c>
      <c r="H7" s="7">
        <v>426087</v>
      </c>
      <c r="I7" s="11">
        <v>0</v>
      </c>
      <c r="J7" s="9">
        <v>14</v>
      </c>
      <c r="K7" s="9">
        <v>0</v>
      </c>
      <c r="L7" s="9">
        <v>0</v>
      </c>
      <c r="M7" s="11">
        <v>0</v>
      </c>
      <c r="N7" s="9">
        <v>0</v>
      </c>
      <c r="O7" s="1" t="s">
        <v>512</v>
      </c>
      <c r="P7" s="1" t="str">
        <f>VLOOKUP(TEXT(E7,0),'5) BSP Headroom Data'!$B$7:$L$70,11,FALSE)</f>
        <v>https://www.google.com/maps/d/viewer?mid=1wLVvNAtxF44PseqlxB-yZb4QiTLsY0T8&amp;ll=53.72038%2C-2.45999z=20?hl=en</v>
      </c>
      <c r="Q7" s="1" t="str">
        <f>VLOOKUP(F7,'6)Transmission Capacity - App G'!$C$7:$N$23,11,FALSE)</f>
        <v>https://www.google.com/maps/d/viewer?mid=1wLVvNAtxF44PseqlxB-yZb4QiTLsY0T8&amp;ll=53.62146%2C-2.21622z=20?hl=en</v>
      </c>
    </row>
    <row r="8" spans="2:17" ht="15" x14ac:dyDescent="0.25">
      <c r="B8" s="7" t="s">
        <v>13</v>
      </c>
      <c r="C8" s="8" t="s">
        <v>481</v>
      </c>
      <c r="D8" s="7" t="s">
        <v>382</v>
      </c>
      <c r="E8" s="7" t="s">
        <v>382</v>
      </c>
      <c r="F8" s="7" t="s">
        <v>418</v>
      </c>
      <c r="G8" s="7">
        <v>385044</v>
      </c>
      <c r="H8" s="7">
        <v>379026</v>
      </c>
      <c r="I8" s="11">
        <v>8.4320000000000022</v>
      </c>
      <c r="J8" s="9">
        <v>15.432000000000002</v>
      </c>
      <c r="K8" s="9">
        <v>11.217948717948717</v>
      </c>
      <c r="L8" s="9">
        <v>1.9574944071588367</v>
      </c>
      <c r="M8" s="11">
        <v>1.4344262295081966</v>
      </c>
      <c r="N8" s="9">
        <v>11.217948717948717</v>
      </c>
      <c r="O8" s="1" t="s">
        <v>513</v>
      </c>
      <c r="P8" s="1" t="str">
        <f>VLOOKUP(TEXT(E8,0),'5) BSP Headroom Data'!$B$7:$L$70,11,FALSE)</f>
        <v>https://www.google.com/maps/d/viewer?mid=1wLVvNAtxF44PseqlxB-yZb4QiTLsY0T8&amp;ll=53.36201%2C-2.2408z=20?hl=en</v>
      </c>
      <c r="Q8" s="1" t="str">
        <f>VLOOKUP(F8,'6)Transmission Capacity - App G'!$C$7:$N$23,11,FALSE)</f>
        <v>https://www.google.com/maps/d/viewer?mid=1wLVvNAtxF44PseqlxB-yZb4QiTLsY0T8&amp;ll=53.42198%2C-2.27508z=20?hl=en</v>
      </c>
    </row>
    <row r="9" spans="2:17" ht="15" x14ac:dyDescent="0.25">
      <c r="B9" s="7" t="s">
        <v>14</v>
      </c>
      <c r="C9" s="8" t="s">
        <v>481</v>
      </c>
      <c r="D9" s="7" t="s">
        <v>383</v>
      </c>
      <c r="E9" s="76" t="s">
        <v>446</v>
      </c>
      <c r="F9" s="7" t="s">
        <v>497</v>
      </c>
      <c r="G9" s="7">
        <v>372125</v>
      </c>
      <c r="H9" s="7">
        <v>546499</v>
      </c>
      <c r="I9" s="11">
        <v>0</v>
      </c>
      <c r="J9" s="9">
        <v>0</v>
      </c>
      <c r="K9" s="9">
        <v>3.6539473684210528</v>
      </c>
      <c r="L9" s="9">
        <v>3.6539473684210528</v>
      </c>
      <c r="M9" s="11">
        <v>3.6539473684210528</v>
      </c>
      <c r="N9" s="9">
        <v>0</v>
      </c>
      <c r="O9" s="1" t="s">
        <v>514</v>
      </c>
      <c r="P9" s="1" t="str">
        <f>VLOOKUP(TEXT(E9,0),'5) BSP Headroom Data'!$B$7:$L$70,11,FALSE)</f>
        <v>https://www.google.com/maps/d/viewer?mid=1wLVvNAtxF44PseqlxB-yZb4QiTLsY0T8&amp;ll=54.66637%2C-2.77723z=20?hl=en</v>
      </c>
      <c r="Q9" s="1" t="str">
        <f>VLOOKUP(F9,'6)Transmission Capacity - App G'!$C$7:$N$23,11,FALSE)</f>
        <v>https://www.google.com/maps/d/viewer?mid=1wLVvNAtxF44PseqlxB-yZb4QiTLsY0T8&amp;ll=54.0327%2C-2.88898z=20?hl=en</v>
      </c>
    </row>
    <row r="10" spans="2:17" ht="15" x14ac:dyDescent="0.25">
      <c r="B10" s="7" t="s">
        <v>15</v>
      </c>
      <c r="C10" s="8" t="s">
        <v>481</v>
      </c>
      <c r="D10" s="7" t="s">
        <v>384</v>
      </c>
      <c r="E10" s="7" t="s">
        <v>384</v>
      </c>
      <c r="F10" s="7" t="s">
        <v>497</v>
      </c>
      <c r="G10" s="7">
        <v>337602</v>
      </c>
      <c r="H10" s="7">
        <v>503506</v>
      </c>
      <c r="I10" s="11">
        <v>6.6689999999999969</v>
      </c>
      <c r="J10" s="9">
        <v>16.468</v>
      </c>
      <c r="K10" s="9">
        <v>0</v>
      </c>
      <c r="L10" s="9">
        <v>0</v>
      </c>
      <c r="M10" s="11">
        <v>0</v>
      </c>
      <c r="N10" s="9">
        <v>0</v>
      </c>
      <c r="O10" s="1" t="s">
        <v>515</v>
      </c>
      <c r="P10" s="1" t="str">
        <f>VLOOKUP(TEXT(E10,0),'5) BSP Headroom Data'!$B$7:$L$70,11,FALSE)</f>
        <v>https://www.google.com/maps/d/viewer?mid=1wLVvNAtxF44PseqlxB-yZb4QiTLsY0T8&amp;ll=54.31969%2C-2.74168z=20?hl=en</v>
      </c>
      <c r="Q10" s="1" t="str">
        <f>VLOOKUP(F10,'6)Transmission Capacity - App G'!$C$7:$N$23,11,FALSE)</f>
        <v>https://www.google.com/maps/d/viewer?mid=1wLVvNAtxF44PseqlxB-yZb4QiTLsY0T8&amp;ll=54.0327%2C-2.88898z=20?hl=en</v>
      </c>
    </row>
    <row r="11" spans="2:17" ht="15" x14ac:dyDescent="0.25">
      <c r="B11" s="7" t="s">
        <v>16</v>
      </c>
      <c r="C11" s="8" t="s">
        <v>480</v>
      </c>
      <c r="D11" s="7" t="s">
        <v>385</v>
      </c>
      <c r="E11" s="7" t="s">
        <v>385</v>
      </c>
      <c r="F11" s="7" t="s">
        <v>419</v>
      </c>
      <c r="G11" s="7">
        <v>385022</v>
      </c>
      <c r="H11" s="7">
        <v>398830</v>
      </c>
      <c r="I11" s="11">
        <v>0</v>
      </c>
      <c r="J11" s="9">
        <v>0</v>
      </c>
      <c r="K11" s="9">
        <v>32.167785234899327</v>
      </c>
      <c r="L11" s="9">
        <v>6.938970881531711</v>
      </c>
      <c r="M11" s="11">
        <v>5.0618826502197187</v>
      </c>
      <c r="N11" s="9">
        <v>0</v>
      </c>
      <c r="O11" s="1" t="s">
        <v>516</v>
      </c>
      <c r="P11" s="1" t="str">
        <f>VLOOKUP(TEXT(E11,0),'5) BSP Headroom Data'!$B$7:$L$70,11,FALSE)</f>
        <v>https://www.google.com/maps/d/viewer?mid=1wLVvNAtxF44PseqlxB-yZb4QiTLsY0T8&amp;ll=53.49001%2C-2.23427z=20?hl=en</v>
      </c>
      <c r="Q11" s="1" t="str">
        <f>VLOOKUP(F11,'6)Transmission Capacity - App G'!$C$7:$N$23,11,FALSE)</f>
        <v>https://www.google.com/maps/d/viewer?mid=1wLVvNAtxF44PseqlxB-yZb4QiTLsY0T8&amp;ll=53.52976%2C-2.16566z=20?hl=en</v>
      </c>
    </row>
    <row r="12" spans="2:17" ht="15" x14ac:dyDescent="0.25">
      <c r="B12" s="7" t="s">
        <v>17</v>
      </c>
      <c r="C12" s="8" t="s">
        <v>480</v>
      </c>
      <c r="D12" s="7" t="s">
        <v>385</v>
      </c>
      <c r="E12" s="7" t="s">
        <v>385</v>
      </c>
      <c r="F12" s="7" t="s">
        <v>419</v>
      </c>
      <c r="G12" s="7">
        <v>385032</v>
      </c>
      <c r="H12" s="7">
        <v>398840</v>
      </c>
      <c r="I12" s="11">
        <v>0</v>
      </c>
      <c r="J12" s="9">
        <v>4.2019999999999982</v>
      </c>
      <c r="K12" s="9">
        <v>20.002469135802471</v>
      </c>
      <c r="L12" s="9">
        <v>20.002469135802471</v>
      </c>
      <c r="M12" s="11">
        <v>15.765861448275741</v>
      </c>
      <c r="N12" s="9">
        <v>4.2019999999999982</v>
      </c>
      <c r="O12" s="1" t="s">
        <v>517</v>
      </c>
      <c r="P12" s="1" t="str">
        <f>VLOOKUP(TEXT(E12,0),'5) BSP Headroom Data'!$B$7:$L$70,11,FALSE)</f>
        <v>https://www.google.com/maps/d/viewer?mid=1wLVvNAtxF44PseqlxB-yZb4QiTLsY0T8&amp;ll=53.49001%2C-2.23427z=20?hl=en</v>
      </c>
      <c r="Q12" s="1" t="str">
        <f>VLOOKUP(F12,'6)Transmission Capacity - App G'!$C$7:$N$23,11,FALSE)</f>
        <v>https://www.google.com/maps/d/viewer?mid=1wLVvNAtxF44PseqlxB-yZb4QiTLsY0T8&amp;ll=53.52976%2C-2.16566z=20?hl=en</v>
      </c>
    </row>
    <row r="13" spans="2:17" ht="15" x14ac:dyDescent="0.25">
      <c r="B13" s="7" t="s">
        <v>18</v>
      </c>
      <c r="C13" s="8" t="s">
        <v>481</v>
      </c>
      <c r="D13" s="7" t="s">
        <v>386</v>
      </c>
      <c r="E13" s="76" t="s">
        <v>323</v>
      </c>
      <c r="F13" s="7" t="s">
        <v>495</v>
      </c>
      <c r="G13" s="7">
        <v>300011</v>
      </c>
      <c r="H13" s="7">
        <v>527810</v>
      </c>
      <c r="I13" s="11">
        <v>2.5339999999999989</v>
      </c>
      <c r="J13" s="9">
        <v>7.0339999999999989</v>
      </c>
      <c r="K13" s="9">
        <v>3.631578947368439</v>
      </c>
      <c r="L13" s="9">
        <v>1.9574944071588367</v>
      </c>
      <c r="M13" s="11">
        <v>1.4344262295081966</v>
      </c>
      <c r="N13" s="9">
        <v>3.631578947368439</v>
      </c>
      <c r="O13" s="1" t="s">
        <v>518</v>
      </c>
      <c r="P13" s="1" t="str">
        <f>VLOOKUP(TEXT(E13,0),'5) BSP Headroom Data'!$B$7:$L$70,11,FALSE)</f>
        <v>https://www.google.com/maps/d/viewer?mid=1wLVvNAtxF44PseqlxB-yZb4QiTLsY0T8&amp;ll=54.66252%2C-3.54717z=20?hl=en</v>
      </c>
      <c r="Q13" s="1" t="str">
        <f>VLOOKUP(F13,'6)Transmission Capacity - App G'!$C$7:$N$23,11,FALSE)</f>
        <v>https://www.google.com/maps/d/viewer?mid=1wLVvNAtxF44PseqlxB-yZb4QiTLsY0T8&amp;ll=54.94163%2C-2.96438z=20?hl=en</v>
      </c>
    </row>
    <row r="14" spans="2:17" ht="15" x14ac:dyDescent="0.25">
      <c r="B14" s="7" t="s">
        <v>19</v>
      </c>
      <c r="C14" s="8" t="s">
        <v>480</v>
      </c>
      <c r="D14" s="7" t="s">
        <v>387</v>
      </c>
      <c r="E14" s="7" t="s">
        <v>387</v>
      </c>
      <c r="F14" s="7" t="s">
        <v>496</v>
      </c>
      <c r="G14" s="7">
        <v>334416</v>
      </c>
      <c r="H14" s="7">
        <v>428229</v>
      </c>
      <c r="I14" s="11">
        <v>6.83</v>
      </c>
      <c r="J14" s="9">
        <v>9.83</v>
      </c>
      <c r="K14" s="9">
        <v>21.623529411764707</v>
      </c>
      <c r="L14" s="9">
        <v>10.295971280414838</v>
      </c>
      <c r="M14" s="11">
        <v>7.5107677033496989</v>
      </c>
      <c r="N14" s="9">
        <v>9.83</v>
      </c>
      <c r="O14" s="1" t="s">
        <v>519</v>
      </c>
      <c r="P14" s="1" t="str">
        <f>VLOOKUP(TEXT(E14,0),'5) BSP Headroom Data'!$B$7:$L$70,11,FALSE)</f>
        <v>https://www.google.com/maps/d/viewer?mid=1wLVvNAtxF44PseqlxB-yZb4QiTLsY0T8&amp;ll=53.75633%2C-2.98215z=20?hl=en</v>
      </c>
      <c r="Q14" s="1" t="str">
        <f>VLOOKUP(F14,'6)Transmission Capacity - App G'!$C$7:$N$23,11,FALSE)</f>
        <v>https://www.google.com/maps/d/viewer?mid=1wLVvNAtxF44PseqlxB-yZb4QiTLsY0T8&amp;ll=53.74622%2C-2.75632z=20?hl=en</v>
      </c>
    </row>
    <row r="15" spans="2:17" ht="15" x14ac:dyDescent="0.25">
      <c r="B15" s="7" t="s">
        <v>20</v>
      </c>
      <c r="C15" s="8" t="s">
        <v>480</v>
      </c>
      <c r="D15" s="7" t="s">
        <v>327</v>
      </c>
      <c r="E15" s="7" t="s">
        <v>327</v>
      </c>
      <c r="F15" s="7" t="s">
        <v>420</v>
      </c>
      <c r="G15" s="7">
        <v>384753</v>
      </c>
      <c r="H15" s="7">
        <v>397415</v>
      </c>
      <c r="I15" s="11">
        <v>0</v>
      </c>
      <c r="J15" s="9">
        <v>0</v>
      </c>
      <c r="K15" s="9">
        <v>11.217948717948717</v>
      </c>
      <c r="L15" s="9">
        <v>1.9574944071588367</v>
      </c>
      <c r="M15" s="11">
        <v>1.4344262295081966</v>
      </c>
      <c r="N15" s="9">
        <v>0</v>
      </c>
      <c r="O15" s="1" t="s">
        <v>520</v>
      </c>
      <c r="P15" s="1" t="str">
        <f>VLOOKUP(TEXT(E15,0),'5) BSP Headroom Data'!$B$7:$L$70,11,FALSE)</f>
        <v>https://www.google.com/maps/d/viewer?mid=1wLVvNAtxF44PseqlxB-yZb4QiTLsY0T8&amp;ll=53.48612%2C-2.19476z=20?hl=en</v>
      </c>
      <c r="Q15" s="1" t="str">
        <f>VLOOKUP(F15,'6)Transmission Capacity - App G'!$C$7:$N$23,11,FALSE)</f>
        <v>https://www.google.com/maps/d/viewer?mid=1wLVvNAtxF44PseqlxB-yZb4QiTLsY0T8&amp;ll=53.49223%2C-2.04417z=20?hl=en</v>
      </c>
    </row>
    <row r="16" spans="2:17" ht="15" x14ac:dyDescent="0.25">
      <c r="B16" s="7" t="s">
        <v>21</v>
      </c>
      <c r="C16" s="8" t="s">
        <v>481</v>
      </c>
      <c r="D16" s="7" t="s">
        <v>384</v>
      </c>
      <c r="E16" s="7" t="s">
        <v>384</v>
      </c>
      <c r="F16" s="7" t="s">
        <v>497</v>
      </c>
      <c r="G16" s="7">
        <v>346495</v>
      </c>
      <c r="H16" s="7">
        <v>478180</v>
      </c>
      <c r="I16" s="11">
        <v>6.6689999999999969</v>
      </c>
      <c r="J16" s="9">
        <v>13.39</v>
      </c>
      <c r="K16" s="9">
        <v>0</v>
      </c>
      <c r="L16" s="9">
        <v>0</v>
      </c>
      <c r="M16" s="11">
        <v>0</v>
      </c>
      <c r="N16" s="9">
        <v>0</v>
      </c>
      <c r="O16" s="1" t="s">
        <v>521</v>
      </c>
      <c r="P16" s="1" t="str">
        <f>VLOOKUP(TEXT(E16,0),'5) BSP Headroom Data'!$B$7:$L$70,11,FALSE)</f>
        <v>https://www.google.com/maps/d/viewer?mid=1wLVvNAtxF44PseqlxB-yZb4QiTLsY0T8&amp;ll=54.31969%2C-2.74168z=20?hl=en</v>
      </c>
      <c r="Q16" s="1" t="str">
        <f>VLOOKUP(F16,'6)Transmission Capacity - App G'!$C$7:$N$23,11,FALSE)</f>
        <v>https://www.google.com/maps/d/viewer?mid=1wLVvNAtxF44PseqlxB-yZb4QiTLsY0T8&amp;ll=54.0327%2C-2.88898z=20?hl=en</v>
      </c>
    </row>
    <row r="17" spans="2:17" ht="15" x14ac:dyDescent="0.25">
      <c r="B17" s="7" t="s">
        <v>22</v>
      </c>
      <c r="C17" s="8" t="s">
        <v>480</v>
      </c>
      <c r="D17" s="7" t="s">
        <v>141</v>
      </c>
      <c r="E17" s="7" t="s">
        <v>141</v>
      </c>
      <c r="F17" s="7" t="s">
        <v>421</v>
      </c>
      <c r="G17" s="7">
        <v>357056</v>
      </c>
      <c r="H17" s="7">
        <v>400663</v>
      </c>
      <c r="I17" s="11">
        <v>1.9379999999999988</v>
      </c>
      <c r="J17" s="9">
        <v>9.4379999999999988</v>
      </c>
      <c r="K17" s="9">
        <v>0</v>
      </c>
      <c r="L17" s="9">
        <v>0</v>
      </c>
      <c r="M17" s="11">
        <v>0</v>
      </c>
      <c r="N17" s="9">
        <v>0</v>
      </c>
      <c r="O17" s="1" t="s">
        <v>522</v>
      </c>
      <c r="P17" s="1" t="str">
        <f>VLOOKUP(TEXT(E17,0),'5) BSP Headroom Data'!$B$7:$L$70,11,FALSE)</f>
        <v>https://www.google.com/maps/d/viewer?mid=1wLVvNAtxF44PseqlxB-yZb4QiTLsY0T8&amp;ll=53.47498%2C-2.59493z=20?hl=en</v>
      </c>
      <c r="Q17" s="1" t="str">
        <f>VLOOKUP(F17,'6)Transmission Capacity - App G'!$C$7:$N$23,11,FALSE)</f>
        <v>https://www.google.com/maps/d/viewer?mid=1wLVvNAtxF44PseqlxB-yZb4QiTLsY0T8&amp;ll=53.43422%2C-2.69482z=20?hl=en</v>
      </c>
    </row>
    <row r="18" spans="2:17" ht="15" x14ac:dyDescent="0.25">
      <c r="B18" s="7" t="s">
        <v>23</v>
      </c>
      <c r="C18" s="8" t="s">
        <v>480</v>
      </c>
      <c r="D18" s="7" t="s">
        <v>388</v>
      </c>
      <c r="E18" s="7" t="s">
        <v>388</v>
      </c>
      <c r="F18" s="7" t="s">
        <v>496</v>
      </c>
      <c r="G18" s="7">
        <v>350275</v>
      </c>
      <c r="H18" s="7">
        <v>430526</v>
      </c>
      <c r="I18" s="11">
        <v>2.3879999999999999</v>
      </c>
      <c r="J18" s="9">
        <v>2.3879999999999999</v>
      </c>
      <c r="K18" s="9">
        <v>6.3311740890688251</v>
      </c>
      <c r="L18" s="9">
        <v>1.9574944071588367</v>
      </c>
      <c r="M18" s="11">
        <v>1.4344262295081966</v>
      </c>
      <c r="N18" s="9">
        <v>2.3879999999999999</v>
      </c>
      <c r="O18" s="1" t="s">
        <v>523</v>
      </c>
      <c r="P18" s="1" t="str">
        <f>VLOOKUP(TEXT(E18,0),'5) BSP Headroom Data'!$B$7:$L$70,11,FALSE)</f>
        <v>https://www.google.com/maps/d/viewer?mid=1wLVvNAtxF44PseqlxB-yZb4QiTLsY0T8&amp;ll=53.75725%2C-2.73184z=20?hl=en</v>
      </c>
      <c r="Q18" s="1" t="str">
        <f>VLOOKUP(F18,'6)Transmission Capacity - App G'!$C$7:$N$23,11,FALSE)</f>
        <v>https://www.google.com/maps/d/viewer?mid=1wLVvNAtxF44PseqlxB-yZb4QiTLsY0T8&amp;ll=53.74622%2C-2.75632z=20?hl=en</v>
      </c>
    </row>
    <row r="19" spans="2:17" ht="15" x14ac:dyDescent="0.25">
      <c r="B19" s="7" t="s">
        <v>24</v>
      </c>
      <c r="C19" s="8" t="s">
        <v>480</v>
      </c>
      <c r="D19" s="7" t="s">
        <v>290</v>
      </c>
      <c r="E19" s="7" t="s">
        <v>290</v>
      </c>
      <c r="F19" s="7" t="s">
        <v>422</v>
      </c>
      <c r="G19" s="7">
        <v>377188</v>
      </c>
      <c r="H19" s="7">
        <v>392252</v>
      </c>
      <c r="I19" s="11">
        <v>9.8699999999999992</v>
      </c>
      <c r="J19" s="9">
        <v>13.97</v>
      </c>
      <c r="K19" s="9">
        <v>28.821633126934984</v>
      </c>
      <c r="L19" s="9">
        <v>9.147187873952932</v>
      </c>
      <c r="M19" s="11">
        <v>6.6727462022786037</v>
      </c>
      <c r="N19" s="9">
        <v>13.97</v>
      </c>
      <c r="O19" s="1" t="s">
        <v>524</v>
      </c>
      <c r="P19" s="1" t="str">
        <f>VLOOKUP(TEXT(E19,0),'5) BSP Headroom Data'!$B$7:$L$70,11,FALSE)</f>
        <v>https://www.google.com/maps/d/viewer?mid=1wLVvNAtxF44PseqlxB-yZb4QiTLsY0T8&amp;ll=53.42581%2C-2.31835z=20?hl=en</v>
      </c>
      <c r="Q19" s="1" t="str">
        <f>VLOOKUP(F19,'6)Transmission Capacity - App G'!$C$7:$N$23,11,FALSE)</f>
        <v>https://www.google.com/maps/d/viewer?mid=1wLVvNAtxF44PseqlxB-yZb4QiTLsY0T8&amp;ll=53.43349%2C-2.40648z=20?hl=en</v>
      </c>
    </row>
    <row r="20" spans="2:17" ht="15" x14ac:dyDescent="0.25">
      <c r="B20" s="7" t="s">
        <v>25</v>
      </c>
      <c r="C20" s="8" t="s">
        <v>480</v>
      </c>
      <c r="D20" s="7" t="s">
        <v>389</v>
      </c>
      <c r="E20" s="7" t="s">
        <v>389</v>
      </c>
      <c r="F20" s="7" t="s">
        <v>420</v>
      </c>
      <c r="G20" s="7">
        <v>393275</v>
      </c>
      <c r="H20" s="7">
        <v>399319</v>
      </c>
      <c r="I20" s="11">
        <v>3.718</v>
      </c>
      <c r="J20" s="9">
        <v>7.8180000000000014</v>
      </c>
      <c r="K20" s="9">
        <v>7</v>
      </c>
      <c r="L20" s="9">
        <v>1.9574944071588367</v>
      </c>
      <c r="M20" s="11">
        <v>1.4344262295081966</v>
      </c>
      <c r="N20" s="9">
        <v>7</v>
      </c>
      <c r="O20" s="1" t="s">
        <v>525</v>
      </c>
      <c r="P20" s="1" t="str">
        <f>VLOOKUP(TEXT(E20,0),'5) BSP Headroom Data'!$B$7:$L$70,11,FALSE)</f>
        <v>https://www.google.com/maps/d/viewer?mid=1wLVvNAtxF44PseqlxB-yZb4QiTLsY0T8&amp;ll=53.49638%2C-2.04169z=20?hl=en</v>
      </c>
      <c r="Q20" s="1" t="str">
        <f>VLOOKUP(F20,'6)Transmission Capacity - App G'!$C$7:$N$23,11,FALSE)</f>
        <v>https://www.google.com/maps/d/viewer?mid=1wLVvNAtxF44PseqlxB-yZb4QiTLsY0T8&amp;ll=53.49223%2C-2.04417z=20?hl=en</v>
      </c>
    </row>
    <row r="21" spans="2:17" ht="15" x14ac:dyDescent="0.25">
      <c r="B21" s="7" t="s">
        <v>26</v>
      </c>
      <c r="C21" s="8" t="s">
        <v>480</v>
      </c>
      <c r="D21" s="7" t="s">
        <v>389</v>
      </c>
      <c r="E21" s="7" t="s">
        <v>389</v>
      </c>
      <c r="F21" s="7" t="s">
        <v>420</v>
      </c>
      <c r="G21" s="7">
        <v>393285</v>
      </c>
      <c r="H21" s="7">
        <v>399329</v>
      </c>
      <c r="I21" s="11">
        <v>5.42</v>
      </c>
      <c r="J21" s="9">
        <v>10.119999999999999</v>
      </c>
      <c r="K21" s="9">
        <v>7</v>
      </c>
      <c r="L21" s="9">
        <v>1.9574944071588367</v>
      </c>
      <c r="M21" s="11">
        <v>1.4344262295081966</v>
      </c>
      <c r="N21" s="9">
        <v>7</v>
      </c>
      <c r="O21" s="1" t="s">
        <v>526</v>
      </c>
      <c r="P21" s="1" t="str">
        <f>VLOOKUP(TEXT(E21,0),'5) BSP Headroom Data'!$B$7:$L$70,11,FALSE)</f>
        <v>https://www.google.com/maps/d/viewer?mid=1wLVvNAtxF44PseqlxB-yZb4QiTLsY0T8&amp;ll=53.49638%2C-2.04169z=20?hl=en</v>
      </c>
      <c r="Q21" s="1" t="str">
        <f>VLOOKUP(F21,'6)Transmission Capacity - App G'!$C$7:$N$23,11,FALSE)</f>
        <v>https://www.google.com/maps/d/viewer?mid=1wLVvNAtxF44PseqlxB-yZb4QiTLsY0T8&amp;ll=53.49223%2C-2.04417z=20?hl=en</v>
      </c>
    </row>
    <row r="22" spans="2:17" ht="15" x14ac:dyDescent="0.25">
      <c r="B22" s="7" t="s">
        <v>27</v>
      </c>
      <c r="C22" s="8" t="s">
        <v>480</v>
      </c>
      <c r="D22" s="7" t="s">
        <v>390</v>
      </c>
      <c r="E22" s="7" t="s">
        <v>390</v>
      </c>
      <c r="F22" s="7" t="s">
        <v>420</v>
      </c>
      <c r="G22" s="7">
        <v>406537</v>
      </c>
      <c r="H22" s="7">
        <v>373050</v>
      </c>
      <c r="I22" s="11">
        <v>0</v>
      </c>
      <c r="J22" s="9">
        <v>9.6000000000000014</v>
      </c>
      <c r="K22" s="9">
        <v>11.217948717948717</v>
      </c>
      <c r="L22" s="9">
        <v>1.9574944071588367</v>
      </c>
      <c r="M22" s="11">
        <v>1.4344262295081966</v>
      </c>
      <c r="N22" s="9">
        <v>9.6000000000000014</v>
      </c>
      <c r="O22" s="1" t="s">
        <v>527</v>
      </c>
      <c r="P22" s="1" t="str">
        <f>VLOOKUP(TEXT(E22,0),'5) BSP Headroom Data'!$B$7:$L$70,11,FALSE)</f>
        <v>https://www.google.com/maps/d/viewer?mid=1wLVvNAtxF44PseqlxB-yZb4QiTLsY0T8&amp;ll=53.27596%2C-1.885z=20?hl=en</v>
      </c>
      <c r="Q22" s="1" t="str">
        <f>VLOOKUP(F22,'6)Transmission Capacity - App G'!$C$7:$N$23,11,FALSE)</f>
        <v>https://www.google.com/maps/d/viewer?mid=1wLVvNAtxF44PseqlxB-yZb4QiTLsY0T8&amp;ll=53.49223%2C-2.04417z=20?hl=en</v>
      </c>
    </row>
    <row r="23" spans="2:17" ht="15" x14ac:dyDescent="0.25">
      <c r="B23" s="7" t="s">
        <v>28</v>
      </c>
      <c r="C23" s="8" t="s">
        <v>481</v>
      </c>
      <c r="D23" s="7" t="s">
        <v>341</v>
      </c>
      <c r="E23" s="7" t="s">
        <v>341</v>
      </c>
      <c r="F23" s="7" t="s">
        <v>495</v>
      </c>
      <c r="G23" s="7">
        <v>321558</v>
      </c>
      <c r="H23" s="7">
        <v>477806</v>
      </c>
      <c r="I23" s="11">
        <v>2.1980000000000004</v>
      </c>
      <c r="J23" s="9">
        <v>9.1980000000000004</v>
      </c>
      <c r="K23" s="9">
        <v>16.119422922789209</v>
      </c>
      <c r="L23" s="9">
        <v>8.960863697705804</v>
      </c>
      <c r="M23" s="11">
        <v>6.4403491755577118</v>
      </c>
      <c r="N23" s="9">
        <v>9.1980000000000004</v>
      </c>
      <c r="O23" s="1" t="s">
        <v>528</v>
      </c>
      <c r="P23" s="1" t="str">
        <f>VLOOKUP(TEXT(E23,0),'5) BSP Headroom Data'!$B$7:$L$70,11,FALSE)</f>
        <v>https://www.google.com/maps/d/viewer?mid=1wLVvNAtxF44PseqlxB-yZb4QiTLsY0T8&amp;ll=54.1907%2C-3.11215z=20?hl=en</v>
      </c>
      <c r="Q23" s="1" t="str">
        <f>VLOOKUP(F23,'6)Transmission Capacity - App G'!$C$7:$N$23,11,FALSE)</f>
        <v>https://www.google.com/maps/d/viewer?mid=1wLVvNAtxF44PseqlxB-yZb4QiTLsY0T8&amp;ll=54.94163%2C-2.96438z=20?hl=en</v>
      </c>
    </row>
    <row r="24" spans="2:17" ht="15" x14ac:dyDescent="0.25">
      <c r="B24" s="7" t="s">
        <v>29</v>
      </c>
      <c r="C24" s="8" t="s">
        <v>481</v>
      </c>
      <c r="D24" s="7" t="s">
        <v>391</v>
      </c>
      <c r="E24" s="7" t="s">
        <v>391</v>
      </c>
      <c r="F24" s="7" t="s">
        <v>495</v>
      </c>
      <c r="G24" s="7">
        <v>354779</v>
      </c>
      <c r="H24" s="7">
        <v>568913</v>
      </c>
      <c r="I24" s="11">
        <v>1.1499999999999999</v>
      </c>
      <c r="J24" s="9">
        <v>1.85</v>
      </c>
      <c r="K24" s="9">
        <v>3.8214285714285712</v>
      </c>
      <c r="L24" s="9">
        <v>3.8214285714285712</v>
      </c>
      <c r="M24" s="11">
        <v>3.8214285714285712</v>
      </c>
      <c r="N24" s="9">
        <v>1.85</v>
      </c>
      <c r="O24" s="1" t="s">
        <v>529</v>
      </c>
      <c r="P24" s="77" t="s">
        <v>529</v>
      </c>
      <c r="Q24" s="1" t="str">
        <f>VLOOKUP(F24,'6)Transmission Capacity - App G'!$C$7:$N$23,11,FALSE)</f>
        <v>https://www.google.com/maps/d/viewer?mid=1wLVvNAtxF44PseqlxB-yZb4QiTLsY0T8&amp;ll=54.94163%2C-2.96438z=20?hl=en</v>
      </c>
    </row>
    <row r="25" spans="2:17" ht="15" x14ac:dyDescent="0.25">
      <c r="B25" s="7" t="s">
        <v>30</v>
      </c>
      <c r="C25" s="8" t="s">
        <v>481</v>
      </c>
      <c r="D25" s="7" t="s">
        <v>386</v>
      </c>
      <c r="E25" s="76" t="s">
        <v>323</v>
      </c>
      <c r="F25" s="7" t="s">
        <v>495</v>
      </c>
      <c r="G25" s="7">
        <v>314417</v>
      </c>
      <c r="H25" s="7">
        <v>542840</v>
      </c>
      <c r="I25" s="11">
        <v>1.4149999999999991</v>
      </c>
      <c r="J25" s="9">
        <v>3.4149999999999991</v>
      </c>
      <c r="K25" s="9">
        <v>3.631578947368439</v>
      </c>
      <c r="L25" s="9">
        <v>1.9574944071588367</v>
      </c>
      <c r="M25" s="11">
        <v>1.4344262295081966</v>
      </c>
      <c r="N25" s="9">
        <v>3.4149999999999991</v>
      </c>
      <c r="O25" s="1" t="s">
        <v>530</v>
      </c>
      <c r="P25" s="1" t="str">
        <f>VLOOKUP(TEXT(E25,0),'5) BSP Headroom Data'!$B$7:$L$70,11,FALSE)</f>
        <v>https://www.google.com/maps/d/viewer?mid=1wLVvNAtxF44PseqlxB-yZb4QiTLsY0T8&amp;ll=54.66252%2C-3.54717z=20?hl=en</v>
      </c>
      <c r="Q25" s="1" t="str">
        <f>VLOOKUP(F25,'6)Transmission Capacity - App G'!$C$7:$N$23,11,FALSE)</f>
        <v>https://www.google.com/maps/d/viewer?mid=1wLVvNAtxF44PseqlxB-yZb4QiTLsY0T8&amp;ll=54.94163%2C-2.96438z=20?hl=en</v>
      </c>
    </row>
    <row r="26" spans="2:17" ht="15" x14ac:dyDescent="0.25">
      <c r="B26" s="7" t="s">
        <v>31</v>
      </c>
      <c r="C26" s="8" t="s">
        <v>481</v>
      </c>
      <c r="D26" s="7" t="s">
        <v>392</v>
      </c>
      <c r="E26" s="7" t="s">
        <v>392</v>
      </c>
      <c r="F26" s="7" t="s">
        <v>423</v>
      </c>
      <c r="G26" s="7">
        <v>367546</v>
      </c>
      <c r="H26" s="7">
        <v>403338</v>
      </c>
      <c r="I26" s="11">
        <v>8.8019999999999996</v>
      </c>
      <c r="J26" s="9">
        <v>20.802</v>
      </c>
      <c r="K26" s="9">
        <v>32.795081967213129</v>
      </c>
      <c r="L26" s="9">
        <v>5.3994601889338751</v>
      </c>
      <c r="M26" s="11">
        <v>3.8806983511154236</v>
      </c>
      <c r="N26" s="9">
        <v>20.802</v>
      </c>
      <c r="O26" s="1" t="s">
        <v>531</v>
      </c>
      <c r="P26" s="1" t="str">
        <f>VLOOKUP(TEXT(E26,0),'5) BSP Headroom Data'!$B$7:$L$70,11,FALSE)</f>
        <v>https://www.google.com/maps/d/viewer?mid=1wLVvNAtxF44PseqlxB-yZb4QiTLsY0T8&amp;ll=53.51405%2C-2.51233z=20?hl=en</v>
      </c>
      <c r="Q26" s="1" t="str">
        <f>VLOOKUP(F26,'6)Transmission Capacity - App G'!$C$7:$N$23,11,FALSE)</f>
        <v>https://www.google.com/maps/d/viewer?mid=1wLVvNAtxF44PseqlxB-yZb4QiTLsY0T8&amp;ll=53.53905%2C-2.35884z=20?hl=en</v>
      </c>
    </row>
    <row r="27" spans="2:17" ht="15" x14ac:dyDescent="0.25">
      <c r="B27" s="7" t="s">
        <v>32</v>
      </c>
      <c r="C27" s="8" t="s">
        <v>480</v>
      </c>
      <c r="D27" s="7" t="s">
        <v>64</v>
      </c>
      <c r="E27" s="7" t="s">
        <v>64</v>
      </c>
      <c r="F27" s="7" t="s">
        <v>417</v>
      </c>
      <c r="G27" s="7">
        <v>385381</v>
      </c>
      <c r="H27" s="7">
        <v>432208</v>
      </c>
      <c r="I27" s="11">
        <v>3.4829999999999988</v>
      </c>
      <c r="J27" s="9">
        <v>6.9829999999999988</v>
      </c>
      <c r="K27" s="9">
        <v>22.822479094933595</v>
      </c>
      <c r="L27" s="9">
        <v>12.555245313123255</v>
      </c>
      <c r="M27" s="11">
        <v>9.1588766554561882</v>
      </c>
      <c r="N27" s="9">
        <v>6.9829999999999988</v>
      </c>
      <c r="O27" s="1" t="s">
        <v>532</v>
      </c>
      <c r="P27" s="1" t="str">
        <f>VLOOKUP(TEXT(E27,0),'5) BSP Headroom Data'!$B$7:$L$70,11,FALSE)</f>
        <v>https://www.google.com/maps/d/viewer?mid=1wLVvNAtxF44PseqlxB-yZb4QiTLsY0T8&amp;ll=53.80624%2C-2.22125z=20?hl=en</v>
      </c>
      <c r="Q27" s="1" t="str">
        <f>VLOOKUP(F27,'6)Transmission Capacity - App G'!$C$7:$N$23,11,FALSE)</f>
        <v>https://www.google.com/maps/d/viewer?mid=1wLVvNAtxF44PseqlxB-yZb4QiTLsY0T8&amp;ll=53.62146%2C-2.21622z=20?hl=en</v>
      </c>
    </row>
    <row r="28" spans="2:17" ht="15" x14ac:dyDescent="0.25">
      <c r="B28" s="7" t="s">
        <v>33</v>
      </c>
      <c r="C28" s="8" t="s">
        <v>480</v>
      </c>
      <c r="D28" s="7" t="s">
        <v>270</v>
      </c>
      <c r="E28" s="7" t="s">
        <v>270</v>
      </c>
      <c r="F28" s="7" t="s">
        <v>496</v>
      </c>
      <c r="G28" s="7">
        <v>354028</v>
      </c>
      <c r="H28" s="7">
        <v>429192</v>
      </c>
      <c r="I28" s="11">
        <v>4.2270000000000003</v>
      </c>
      <c r="J28" s="9">
        <v>7.7270000000000003</v>
      </c>
      <c r="K28" s="9">
        <v>11.217948717948717</v>
      </c>
      <c r="L28" s="9">
        <v>1.9574944071588367</v>
      </c>
      <c r="M28" s="11">
        <v>1.4344262295081966</v>
      </c>
      <c r="N28" s="9">
        <v>7.7270000000000003</v>
      </c>
      <c r="O28" s="1" t="s">
        <v>533</v>
      </c>
      <c r="P28" s="1" t="str">
        <f>VLOOKUP(TEXT(E28,0),'5) BSP Headroom Data'!$B$7:$L$70,11,FALSE)</f>
        <v>https://www.google.com/maps/d/viewer?mid=1wLVvNAtxF44PseqlxB-yZb4QiTLsY0T8&amp;ll=53.79104%2C-2.6584z=20?hl=en</v>
      </c>
      <c r="Q28" s="1" t="str">
        <f>VLOOKUP(F28,'6)Transmission Capacity - App G'!$C$7:$N$23,11,FALSE)</f>
        <v>https://www.google.com/maps/d/viewer?mid=1wLVvNAtxF44PseqlxB-yZb4QiTLsY0T8&amp;ll=53.74622%2C-2.75632z=20?hl=en</v>
      </c>
    </row>
    <row r="29" spans="2:17" ht="15" x14ac:dyDescent="0.25">
      <c r="B29" s="7" t="s">
        <v>34</v>
      </c>
      <c r="C29" s="8" t="s">
        <v>481</v>
      </c>
      <c r="D29" s="7" t="s">
        <v>290</v>
      </c>
      <c r="E29" s="7" t="s">
        <v>290</v>
      </c>
      <c r="F29" s="7" t="s">
        <v>422</v>
      </c>
      <c r="G29" s="7">
        <v>380562</v>
      </c>
      <c r="H29" s="7">
        <v>389035</v>
      </c>
      <c r="I29" s="11">
        <v>0</v>
      </c>
      <c r="J29" s="9">
        <v>3.6730000000000018</v>
      </c>
      <c r="K29" s="9">
        <v>33.035087719298247</v>
      </c>
      <c r="L29" s="9">
        <v>10.434547908232117</v>
      </c>
      <c r="M29" s="11">
        <v>7.499515033947624</v>
      </c>
      <c r="N29" s="9">
        <v>3.6730000000000018</v>
      </c>
      <c r="O29" s="1" t="s">
        <v>534</v>
      </c>
      <c r="P29" s="1" t="str">
        <f>VLOOKUP(TEXT(E29,0),'5) BSP Headroom Data'!$B$7:$L$70,11,FALSE)</f>
        <v>https://www.google.com/maps/d/viewer?mid=1wLVvNAtxF44PseqlxB-yZb4QiTLsY0T8&amp;ll=53.42581%2C-2.31835z=20?hl=en</v>
      </c>
      <c r="Q29" s="1" t="str">
        <f>VLOOKUP(F29,'6)Transmission Capacity - App G'!$C$7:$N$23,11,FALSE)</f>
        <v>https://www.google.com/maps/d/viewer?mid=1wLVvNAtxF44PseqlxB-yZb4QiTLsY0T8&amp;ll=53.43349%2C-2.40648z=20?hl=en</v>
      </c>
    </row>
    <row r="30" spans="2:17" ht="15" x14ac:dyDescent="0.25">
      <c r="B30" s="7" t="s">
        <v>35</v>
      </c>
      <c r="C30" s="8" t="s">
        <v>481</v>
      </c>
      <c r="D30" s="7" t="s">
        <v>388</v>
      </c>
      <c r="E30" s="7" t="s">
        <v>388</v>
      </c>
      <c r="F30" s="7" t="s">
        <v>496</v>
      </c>
      <c r="G30" s="7">
        <v>356431</v>
      </c>
      <c r="H30" s="7">
        <v>426698</v>
      </c>
      <c r="I30" s="11">
        <v>6.3109999999999999</v>
      </c>
      <c r="J30" s="9">
        <v>10.411000000000001</v>
      </c>
      <c r="K30" s="9">
        <v>11.217948717948717</v>
      </c>
      <c r="L30" s="9">
        <v>1.9574944071588367</v>
      </c>
      <c r="M30" s="11">
        <v>1.4344262295081966</v>
      </c>
      <c r="N30" s="9">
        <v>10.411000000000001</v>
      </c>
      <c r="O30" s="1" t="s">
        <v>535</v>
      </c>
      <c r="P30" s="1" t="str">
        <f>VLOOKUP(TEXT(E30,0),'5) BSP Headroom Data'!$B$7:$L$70,11,FALSE)</f>
        <v>https://www.google.com/maps/d/viewer?mid=1wLVvNAtxF44PseqlxB-yZb4QiTLsY0T8&amp;ll=53.75725%2C-2.73184z=20?hl=en</v>
      </c>
      <c r="Q30" s="1" t="str">
        <f>VLOOKUP(F30,'6)Transmission Capacity - App G'!$C$7:$N$23,11,FALSE)</f>
        <v>https://www.google.com/maps/d/viewer?mid=1wLVvNAtxF44PseqlxB-yZb4QiTLsY0T8&amp;ll=53.74622%2C-2.75632z=20?hl=en</v>
      </c>
    </row>
    <row r="31" spans="2:17" ht="15" x14ac:dyDescent="0.25">
      <c r="B31" s="7" t="s">
        <v>36</v>
      </c>
      <c r="C31" s="8" t="s">
        <v>480</v>
      </c>
      <c r="D31" s="7" t="s">
        <v>393</v>
      </c>
      <c r="E31" s="7" t="s">
        <v>393</v>
      </c>
      <c r="F31" s="7" t="s">
        <v>423</v>
      </c>
      <c r="G31" s="7">
        <v>370695</v>
      </c>
      <c r="H31" s="7">
        <v>407609</v>
      </c>
      <c r="I31" s="11">
        <v>1.2199999999999989</v>
      </c>
      <c r="J31" s="9">
        <v>8.1199999999999992</v>
      </c>
      <c r="K31" s="9">
        <v>11.217948717948717</v>
      </c>
      <c r="L31" s="9">
        <v>1.9574944071588367</v>
      </c>
      <c r="M31" s="11">
        <v>1.4344262295081966</v>
      </c>
      <c r="N31" s="9">
        <v>8.1199999999999992</v>
      </c>
      <c r="O31" s="1" t="s">
        <v>536</v>
      </c>
      <c r="P31" s="1" t="str">
        <f>VLOOKUP(TEXT(E31,0),'5) BSP Headroom Data'!$B$7:$L$70,11,FALSE)</f>
        <v>https://www.google.com/maps/d/viewer?mid=1wLVvNAtxF44PseqlxB-yZb4QiTLsY0T8&amp;ll=53.59102%2C-2.42059z=20?hl=en</v>
      </c>
      <c r="Q31" s="1" t="str">
        <f>VLOOKUP(F31,'6)Transmission Capacity - App G'!$C$7:$N$23,11,FALSE)</f>
        <v>https://www.google.com/maps/d/viewer?mid=1wLVvNAtxF44PseqlxB-yZb4QiTLsY0T8&amp;ll=53.53905%2C-2.35884z=20?hl=en</v>
      </c>
    </row>
    <row r="32" spans="2:17" ht="15" x14ac:dyDescent="0.25">
      <c r="B32" s="7" t="s">
        <v>37</v>
      </c>
      <c r="C32" s="8" t="s">
        <v>481</v>
      </c>
      <c r="D32" s="7" t="s">
        <v>394</v>
      </c>
      <c r="E32" s="76" t="s">
        <v>37</v>
      </c>
      <c r="F32" s="7" t="s">
        <v>495</v>
      </c>
      <c r="G32" s="7">
        <v>319709</v>
      </c>
      <c r="H32" s="7">
        <v>470489</v>
      </c>
      <c r="I32" s="11">
        <v>5.0050000000000008</v>
      </c>
      <c r="J32" s="9">
        <v>8.5050000000000008</v>
      </c>
      <c r="K32" s="9">
        <v>23.007359500446029</v>
      </c>
      <c r="L32" s="9">
        <v>11.506072874493928</v>
      </c>
      <c r="M32" s="11">
        <v>8.2696411251212414</v>
      </c>
      <c r="N32" s="9">
        <v>8.5050000000000008</v>
      </c>
      <c r="O32" s="1" t="s">
        <v>537</v>
      </c>
      <c r="P32" s="1" t="str">
        <f>VLOOKUP(TEXT(E32,0),'5) BSP Headroom Data'!$B$7:$L$70,11,FALSE)</f>
        <v>https://www.google.com/maps/d/viewer?mid=1wLVvNAtxF44PseqlxB-yZb4QiTLsY0T8&amp;ll=54.12391%2C-3.23018z=20?hl=en</v>
      </c>
      <c r="Q32" s="1" t="str">
        <f>VLOOKUP(F32,'6)Transmission Capacity - App G'!$C$7:$N$23,11,FALSE)</f>
        <v>https://www.google.com/maps/d/viewer?mid=1wLVvNAtxF44PseqlxB-yZb4QiTLsY0T8&amp;ll=54.94163%2C-2.96438z=20?hl=en</v>
      </c>
    </row>
    <row r="33" spans="2:17" ht="15" x14ac:dyDescent="0.25">
      <c r="B33" s="7" t="s">
        <v>38</v>
      </c>
      <c r="C33" s="8" t="s">
        <v>480</v>
      </c>
      <c r="D33" s="7" t="s">
        <v>395</v>
      </c>
      <c r="E33" s="7" t="s">
        <v>395</v>
      </c>
      <c r="F33" s="7" t="s">
        <v>422</v>
      </c>
      <c r="G33" s="7">
        <v>378864</v>
      </c>
      <c r="H33" s="7">
        <v>395534</v>
      </c>
      <c r="I33" s="11">
        <v>5.6</v>
      </c>
      <c r="J33" s="9">
        <v>8.4</v>
      </c>
      <c r="K33" s="9">
        <v>7</v>
      </c>
      <c r="L33" s="9">
        <v>1.9574944071588367</v>
      </c>
      <c r="M33" s="11">
        <v>1.4344262295081966</v>
      </c>
      <c r="N33" s="9">
        <v>7</v>
      </c>
      <c r="O33" s="1" t="s">
        <v>538</v>
      </c>
      <c r="P33" s="1" t="str">
        <f>VLOOKUP(TEXT(E33,0),'5) BSP Headroom Data'!$B$7:$L$70,11,FALSE)</f>
        <v>https://www.google.com/maps/d/viewer?mid=1wLVvNAtxF44PseqlxB-yZb4QiTLsY0T8&amp;ll=53.47087%2C-2.35076z=20?hl=en</v>
      </c>
      <c r="Q33" s="1" t="str">
        <f>VLOOKUP(F33,'6)Transmission Capacity - App G'!$C$7:$N$23,11,FALSE)</f>
        <v>https://www.google.com/maps/d/viewer?mid=1wLVvNAtxF44PseqlxB-yZb4QiTLsY0T8&amp;ll=53.43349%2C-2.40648z=20?hl=en</v>
      </c>
    </row>
    <row r="34" spans="2:17" ht="15" x14ac:dyDescent="0.25">
      <c r="B34" s="7" t="s">
        <v>39</v>
      </c>
      <c r="C34" s="8" t="s">
        <v>481</v>
      </c>
      <c r="D34" s="7" t="s">
        <v>392</v>
      </c>
      <c r="E34" s="7" t="s">
        <v>392</v>
      </c>
      <c r="F34" s="7" t="s">
        <v>423</v>
      </c>
      <c r="G34" s="7">
        <v>366258</v>
      </c>
      <c r="H34" s="7">
        <v>399876</v>
      </c>
      <c r="I34" s="11">
        <v>2.0680000000000014</v>
      </c>
      <c r="J34" s="9">
        <v>9.3680000000000021</v>
      </c>
      <c r="K34" s="9">
        <v>28.156395177888857</v>
      </c>
      <c r="L34" s="9">
        <v>10.387314439946017</v>
      </c>
      <c r="M34" s="11">
        <v>7.4655674102812801</v>
      </c>
      <c r="N34" s="9">
        <v>9.3680000000000021</v>
      </c>
      <c r="O34" s="1" t="s">
        <v>539</v>
      </c>
      <c r="P34" s="1" t="str">
        <f>VLOOKUP(TEXT(E34,0),'5) BSP Headroom Data'!$B$7:$L$70,11,FALSE)</f>
        <v>https://www.google.com/maps/d/viewer?mid=1wLVvNAtxF44PseqlxB-yZb4QiTLsY0T8&amp;ll=53.51405%2C-2.51233z=20?hl=en</v>
      </c>
      <c r="Q34" s="1" t="str">
        <f>VLOOKUP(F34,'6)Transmission Capacity - App G'!$C$7:$N$23,11,FALSE)</f>
        <v>https://www.google.com/maps/d/viewer?mid=1wLVvNAtxF44PseqlxB-yZb4QiTLsY0T8&amp;ll=53.53905%2C-2.35884z=20?hl=en</v>
      </c>
    </row>
    <row r="35" spans="2:17" ht="15" x14ac:dyDescent="0.25">
      <c r="B35" s="7" t="s">
        <v>40</v>
      </c>
      <c r="C35" s="8" t="s">
        <v>480</v>
      </c>
      <c r="D35" s="7" t="s">
        <v>151</v>
      </c>
      <c r="E35" s="7" t="s">
        <v>151</v>
      </c>
      <c r="F35" s="7" t="s">
        <v>419</v>
      </c>
      <c r="G35" s="7">
        <v>393008</v>
      </c>
      <c r="H35" s="7">
        <v>403366</v>
      </c>
      <c r="I35" s="11">
        <v>5.26</v>
      </c>
      <c r="J35" s="9">
        <v>8.76</v>
      </c>
      <c r="K35" s="9">
        <v>13.282051282051299</v>
      </c>
      <c r="L35" s="9">
        <v>2.3176733780760657</v>
      </c>
      <c r="M35" s="11">
        <v>1.6983606557377071</v>
      </c>
      <c r="N35" s="9">
        <v>8.76</v>
      </c>
      <c r="O35" s="1" t="s">
        <v>540</v>
      </c>
      <c r="P35" s="1" t="str">
        <f>VLOOKUP(TEXT(E35,0),'5) BSP Headroom Data'!$B$7:$L$70,11,FALSE)</f>
        <v>https://www.google.com/maps/d/viewer?mid=1wLVvNAtxF44PseqlxB-yZb4QiTLsY0T8&amp;ll=53.53936%2C-2.10308z=20?hl=en</v>
      </c>
      <c r="Q35" s="1" t="str">
        <f>VLOOKUP(F35,'6)Transmission Capacity - App G'!$C$7:$N$23,11,FALSE)</f>
        <v>https://www.google.com/maps/d/viewer?mid=1wLVvNAtxF44PseqlxB-yZb4QiTLsY0T8&amp;ll=53.52976%2C-2.16566z=20?hl=en</v>
      </c>
    </row>
    <row r="36" spans="2:17" ht="15" x14ac:dyDescent="0.25">
      <c r="B36" s="7" t="s">
        <v>41</v>
      </c>
      <c r="C36" s="8" t="s">
        <v>481</v>
      </c>
      <c r="D36" s="7" t="s">
        <v>354</v>
      </c>
      <c r="E36" s="7" t="s">
        <v>354</v>
      </c>
      <c r="F36" s="7" t="s">
        <v>418</v>
      </c>
      <c r="G36" s="7">
        <v>382454</v>
      </c>
      <c r="H36" s="7">
        <v>388020</v>
      </c>
      <c r="I36" s="11">
        <v>2.5670000000000073</v>
      </c>
      <c r="J36" s="9">
        <v>9.01</v>
      </c>
      <c r="K36" s="9">
        <v>11.217948717948717</v>
      </c>
      <c r="L36" s="9">
        <v>1.9574944071588367</v>
      </c>
      <c r="M36" s="11">
        <v>1.4344262295081966</v>
      </c>
      <c r="N36" s="9">
        <v>9.01</v>
      </c>
      <c r="O36" s="1" t="s">
        <v>541</v>
      </c>
      <c r="P36" s="1" t="str">
        <f>VLOOKUP(TEXT(E36,0),'5) BSP Headroom Data'!$B$7:$L$70,11,FALSE)</f>
        <v>https://www.google.com/maps/d/viewer?mid=1wLVvNAtxF44PseqlxB-yZb4QiTLsY0T8&amp;ll=53.42927%2C-2.25292z=20?hl=en</v>
      </c>
      <c r="Q36" s="1" t="str">
        <f>VLOOKUP(F36,'6)Transmission Capacity - App G'!$C$7:$N$23,11,FALSE)</f>
        <v>https://www.google.com/maps/d/viewer?mid=1wLVvNAtxF44PseqlxB-yZb4QiTLsY0T8&amp;ll=53.42198%2C-2.27508z=20?hl=en</v>
      </c>
    </row>
    <row r="37" spans="2:17" ht="15" x14ac:dyDescent="0.25">
      <c r="B37" s="7" t="s">
        <v>42</v>
      </c>
      <c r="C37" s="8" t="s">
        <v>481</v>
      </c>
      <c r="D37" s="7" t="s">
        <v>384</v>
      </c>
      <c r="E37" s="7" t="s">
        <v>384</v>
      </c>
      <c r="F37" s="7" t="s">
        <v>497</v>
      </c>
      <c r="G37" s="7">
        <v>366887</v>
      </c>
      <c r="H37" s="7">
        <v>470130</v>
      </c>
      <c r="I37" s="11">
        <v>0.46999999999999975</v>
      </c>
      <c r="J37" s="9">
        <v>4.97</v>
      </c>
      <c r="K37" s="9">
        <v>0</v>
      </c>
      <c r="L37" s="9">
        <v>0</v>
      </c>
      <c r="M37" s="11">
        <v>0</v>
      </c>
      <c r="N37" s="9">
        <v>0</v>
      </c>
      <c r="O37" s="1" t="s">
        <v>542</v>
      </c>
      <c r="P37" s="1" t="str">
        <f>VLOOKUP(TEXT(E37,0),'5) BSP Headroom Data'!$B$7:$L$70,11,FALSE)</f>
        <v>https://www.google.com/maps/d/viewer?mid=1wLVvNAtxF44PseqlxB-yZb4QiTLsY0T8&amp;ll=54.31969%2C-2.74168z=20?hl=en</v>
      </c>
      <c r="Q37" s="1" t="str">
        <f>VLOOKUP(F37,'6)Transmission Capacity - App G'!$C$7:$N$23,11,FALSE)</f>
        <v>https://www.google.com/maps/d/viewer?mid=1wLVvNAtxF44PseqlxB-yZb4QiTLsY0T8&amp;ll=54.0327%2C-2.88898z=20?hl=en</v>
      </c>
    </row>
    <row r="38" spans="2:17" ht="15" x14ac:dyDescent="0.25">
      <c r="B38" s="7" t="s">
        <v>43</v>
      </c>
      <c r="C38" s="8" t="s">
        <v>480</v>
      </c>
      <c r="D38" s="7" t="s">
        <v>43</v>
      </c>
      <c r="E38" s="7" t="s">
        <v>43</v>
      </c>
      <c r="F38" s="7" t="s">
        <v>496</v>
      </c>
      <c r="G38" s="7">
        <v>331655</v>
      </c>
      <c r="H38" s="7">
        <v>439667</v>
      </c>
      <c r="I38" s="11">
        <v>4.0799999999999983</v>
      </c>
      <c r="J38" s="9">
        <v>8.68</v>
      </c>
      <c r="K38" s="9">
        <v>16.515024836472747</v>
      </c>
      <c r="L38" s="9">
        <v>2.6788990825688104</v>
      </c>
      <c r="M38" s="11">
        <v>1.9542195837477392</v>
      </c>
      <c r="N38" s="9">
        <v>8.68</v>
      </c>
      <c r="O38" s="1" t="s">
        <v>543</v>
      </c>
      <c r="P38" s="1" t="str">
        <f>VLOOKUP(TEXT(E38,0),'5) BSP Headroom Data'!$B$7:$L$70,11,FALSE)</f>
        <v>https://www.google.com/maps/d/viewer?mid=1wLVvNAtxF44PseqlxB-yZb4QiTLsY0T8&amp;ll=53.84897%2C-3.04054z=20?hl=en</v>
      </c>
      <c r="Q38" s="1" t="str">
        <f>VLOOKUP(F38,'6)Transmission Capacity - App G'!$C$7:$N$23,11,FALSE)</f>
        <v>https://www.google.com/maps/d/viewer?mid=1wLVvNAtxF44PseqlxB-yZb4QiTLsY0T8&amp;ll=53.74622%2C-2.75632z=20?hl=en</v>
      </c>
    </row>
    <row r="39" spans="2:17" ht="15" x14ac:dyDescent="0.25">
      <c r="B39" s="7" t="s">
        <v>44</v>
      </c>
      <c r="C39" s="8" t="s">
        <v>480</v>
      </c>
      <c r="D39" s="7" t="s">
        <v>388</v>
      </c>
      <c r="E39" s="7" t="s">
        <v>388</v>
      </c>
      <c r="F39" s="7" t="s">
        <v>496</v>
      </c>
      <c r="G39" s="7">
        <v>353041</v>
      </c>
      <c r="H39" s="7">
        <v>433005</v>
      </c>
      <c r="I39" s="11">
        <v>4.4839999999999982</v>
      </c>
      <c r="J39" s="9">
        <v>8.5839999999999996</v>
      </c>
      <c r="K39" s="9">
        <v>11.217948717948717</v>
      </c>
      <c r="L39" s="9">
        <v>1.9574944071588367</v>
      </c>
      <c r="M39" s="11">
        <v>1.4344262295081966</v>
      </c>
      <c r="N39" s="9">
        <v>8.5839999999999996</v>
      </c>
      <c r="O39" s="1" t="s">
        <v>544</v>
      </c>
      <c r="P39" s="1" t="str">
        <f>VLOOKUP(TEXT(E39,0),'5) BSP Headroom Data'!$B$7:$L$70,11,FALSE)</f>
        <v>https://www.google.com/maps/d/viewer?mid=1wLVvNAtxF44PseqlxB-yZb4QiTLsY0T8&amp;ll=53.75725%2C-2.73184z=20?hl=en</v>
      </c>
      <c r="Q39" s="1" t="str">
        <f>VLOOKUP(F39,'6)Transmission Capacity - App G'!$C$7:$N$23,11,FALSE)</f>
        <v>https://www.google.com/maps/d/viewer?mid=1wLVvNAtxF44PseqlxB-yZb4QiTLsY0T8&amp;ll=53.74622%2C-2.75632z=20?hl=en</v>
      </c>
    </row>
    <row r="40" spans="2:17" ht="15" x14ac:dyDescent="0.25">
      <c r="B40" s="7" t="s">
        <v>45</v>
      </c>
      <c r="C40" s="8" t="s">
        <v>480</v>
      </c>
      <c r="D40" s="7" t="s">
        <v>45</v>
      </c>
      <c r="E40" s="7" t="s">
        <v>45</v>
      </c>
      <c r="F40" s="7" t="s">
        <v>496</v>
      </c>
      <c r="G40" s="7">
        <v>370584</v>
      </c>
      <c r="H40" s="7">
        <v>429294</v>
      </c>
      <c r="I40" s="11">
        <v>2.5050000000000026</v>
      </c>
      <c r="J40" s="9">
        <v>9.5050000000000026</v>
      </c>
      <c r="K40" s="9">
        <v>32.131097560975611</v>
      </c>
      <c r="L40" s="9">
        <v>8.853609892301554</v>
      </c>
      <c r="M40" s="11">
        <v>6.4585851520048783</v>
      </c>
      <c r="N40" s="9">
        <v>9.5050000000000026</v>
      </c>
      <c r="O40" s="1" t="s">
        <v>545</v>
      </c>
      <c r="P40" s="1" t="str">
        <f>VLOOKUP(TEXT(E40,0),'5) BSP Headroom Data'!$B$7:$L$70,11,FALSE)</f>
        <v>https://www.google.com/maps/d/viewer?mid=1wLVvNAtxF44PseqlxB-yZb4QiTLsY0T8&amp;ll=53.7592%2C-2.44764z=20?hl=en</v>
      </c>
      <c r="Q40" s="1" t="str">
        <f>VLOOKUP(F40,'6)Transmission Capacity - App G'!$C$7:$N$23,11,FALSE)</f>
        <v>https://www.google.com/maps/d/viewer?mid=1wLVvNAtxF44PseqlxB-yZb4QiTLsY0T8&amp;ll=53.74622%2C-2.75632z=20?hl=en</v>
      </c>
    </row>
    <row r="41" spans="2:17" ht="15" x14ac:dyDescent="0.25">
      <c r="B41" s="7" t="s">
        <v>46</v>
      </c>
      <c r="C41" s="8" t="s">
        <v>480</v>
      </c>
      <c r="D41" s="7" t="s">
        <v>132</v>
      </c>
      <c r="E41" s="7" t="s">
        <v>132</v>
      </c>
      <c r="F41" s="7" t="s">
        <v>423</v>
      </c>
      <c r="G41" s="7">
        <v>383030</v>
      </c>
      <c r="H41" s="7">
        <v>399104</v>
      </c>
      <c r="I41" s="11">
        <v>0</v>
      </c>
      <c r="J41" s="9">
        <v>0</v>
      </c>
      <c r="K41" s="9">
        <v>7</v>
      </c>
      <c r="L41" s="9">
        <v>1.9574944071588367</v>
      </c>
      <c r="M41" s="11">
        <v>1.4344262295081966</v>
      </c>
      <c r="N41" s="9">
        <v>0</v>
      </c>
      <c r="O41" s="1" t="s">
        <v>546</v>
      </c>
      <c r="P41" s="1" t="str">
        <f>VLOOKUP(TEXT(E41,0),'5) BSP Headroom Data'!$B$7:$L$70,11,FALSE)</f>
        <v>https://www.google.com/maps/d/viewer?mid=1wLVvNAtxF44PseqlxB-yZb4QiTLsY0T8&amp;ll=53.49066%2C-2.27698z=20?hl=en</v>
      </c>
      <c r="Q41" s="1" t="str">
        <f>VLOOKUP(F41,'6)Transmission Capacity - App G'!$C$7:$N$23,11,FALSE)</f>
        <v>https://www.google.com/maps/d/viewer?mid=1wLVvNAtxF44PseqlxB-yZb4QiTLsY0T8&amp;ll=53.53905%2C-2.35884z=20?hl=en</v>
      </c>
    </row>
    <row r="42" spans="2:17" ht="15" x14ac:dyDescent="0.25">
      <c r="B42" s="7" t="s">
        <v>47</v>
      </c>
      <c r="C42" s="8" t="s">
        <v>480</v>
      </c>
      <c r="D42" s="7" t="s">
        <v>385</v>
      </c>
      <c r="E42" s="7" t="s">
        <v>385</v>
      </c>
      <c r="F42" s="7" t="s">
        <v>419</v>
      </c>
      <c r="G42" s="7">
        <v>383882</v>
      </c>
      <c r="H42" s="7">
        <v>403258</v>
      </c>
      <c r="I42" s="11">
        <v>0</v>
      </c>
      <c r="J42" s="9">
        <v>4.2019999999999982</v>
      </c>
      <c r="K42" s="9">
        <v>30.479810181190679</v>
      </c>
      <c r="L42" s="9">
        <v>9.6920622257678506</v>
      </c>
      <c r="M42" s="11">
        <v>7.0702244559116307</v>
      </c>
      <c r="N42" s="9">
        <v>4.2019999999999982</v>
      </c>
      <c r="O42" s="1" t="s">
        <v>547</v>
      </c>
      <c r="P42" s="1" t="str">
        <f>VLOOKUP(TEXT(E42,0),'5) BSP Headroom Data'!$B$7:$L$70,11,FALSE)</f>
        <v>https://www.google.com/maps/d/viewer?mid=1wLVvNAtxF44PseqlxB-yZb4QiTLsY0T8&amp;ll=53.49001%2C-2.23427z=20?hl=en</v>
      </c>
      <c r="Q42" s="1" t="str">
        <f>VLOOKUP(F42,'6)Transmission Capacity - App G'!$C$7:$N$23,11,FALSE)</f>
        <v>https://www.google.com/maps/d/viewer?mid=1wLVvNAtxF44PseqlxB-yZb4QiTLsY0T8&amp;ll=53.52976%2C-2.16566z=20?hl=en</v>
      </c>
    </row>
    <row r="43" spans="2:17" ht="15" x14ac:dyDescent="0.25">
      <c r="B43" s="7" t="s">
        <v>48</v>
      </c>
      <c r="C43" s="8" t="s">
        <v>480</v>
      </c>
      <c r="D43" s="7" t="s">
        <v>48</v>
      </c>
      <c r="E43" s="7" t="s">
        <v>48</v>
      </c>
      <c r="F43" s="7" t="s">
        <v>496</v>
      </c>
      <c r="G43" s="7">
        <v>330835</v>
      </c>
      <c r="H43" s="7">
        <v>435308</v>
      </c>
      <c r="I43" s="11">
        <v>10.874000000000001</v>
      </c>
      <c r="J43" s="9">
        <v>15.874000000000001</v>
      </c>
      <c r="K43" s="9">
        <v>34.596183206106872</v>
      </c>
      <c r="L43" s="9">
        <v>9.2500997207818099</v>
      </c>
      <c r="M43" s="11">
        <v>6.7478189617495552</v>
      </c>
      <c r="N43" s="9">
        <v>15.874000000000001</v>
      </c>
      <c r="O43" s="1" t="s">
        <v>548</v>
      </c>
      <c r="P43" s="1" t="str">
        <f>VLOOKUP(TEXT(E43,0),'5) BSP Headroom Data'!$B$7:$L$70,11,FALSE)</f>
        <v>https://www.google.com/maps/d/viewer?mid=1wLVvNAtxF44PseqlxB-yZb4QiTLsY0T8&amp;ll=53.80944%2C-3.05179z=20?hl=en</v>
      </c>
      <c r="Q43" s="1" t="str">
        <f>VLOOKUP(F43,'6)Transmission Capacity - App G'!$C$7:$N$23,11,FALSE)</f>
        <v>https://www.google.com/maps/d/viewer?mid=1wLVvNAtxF44PseqlxB-yZb4QiTLsY0T8&amp;ll=53.74622%2C-2.75632z=20?hl=en</v>
      </c>
    </row>
    <row r="44" spans="2:17" ht="15" x14ac:dyDescent="0.25">
      <c r="B44" s="7" t="s">
        <v>49</v>
      </c>
      <c r="C44" s="8" t="s">
        <v>481</v>
      </c>
      <c r="D44" s="7" t="s">
        <v>396</v>
      </c>
      <c r="E44" s="7" t="s">
        <v>396</v>
      </c>
      <c r="F44" s="7" t="s">
        <v>396</v>
      </c>
      <c r="G44" s="7">
        <v>393042</v>
      </c>
      <c r="H44" s="7">
        <v>377873</v>
      </c>
      <c r="I44" s="11">
        <v>0</v>
      </c>
      <c r="J44" s="9">
        <v>0</v>
      </c>
      <c r="K44" s="9">
        <v>11.217948717948717</v>
      </c>
      <c r="L44" s="9">
        <v>1.9574944071588367</v>
      </c>
      <c r="M44" s="11">
        <v>1.4344262295081966</v>
      </c>
      <c r="N44" s="9">
        <v>0</v>
      </c>
      <c r="O44" s="1" t="s">
        <v>549</v>
      </c>
      <c r="P44" s="1" t="str">
        <f>VLOOKUP(TEXT(E44,0),'5) BSP Headroom Data'!$B$7:$L$70,11,FALSE)</f>
        <v>https://www.google.com/maps/d/viewer?mid=1wLVvNAtxF44PseqlxB-yZb4QiTLsY0T8&amp;ll=53.26811%2C-2.12063z=20?hl=en</v>
      </c>
      <c r="Q44" s="1" t="str">
        <f>VLOOKUP(F44,'6)Transmission Capacity - App G'!$C$7:$N$23,11,FALSE)</f>
        <v>https://www.google.com/maps/d/viewer?mid=1wLVvNAtxF44PseqlxB-yZb4QiTLsY0T8&amp;ll=53.26811%2C-2.12063z=20?hl=en</v>
      </c>
    </row>
    <row r="45" spans="2:17" ht="15" x14ac:dyDescent="0.25">
      <c r="B45" s="7" t="s">
        <v>50</v>
      </c>
      <c r="C45" s="8" t="s">
        <v>481</v>
      </c>
      <c r="D45" s="7" t="s">
        <v>258</v>
      </c>
      <c r="E45" s="7" t="s">
        <v>258</v>
      </c>
      <c r="F45" s="7" t="s">
        <v>258</v>
      </c>
      <c r="G45" s="7">
        <v>378320</v>
      </c>
      <c r="H45" s="7">
        <v>449559</v>
      </c>
      <c r="I45" s="11">
        <v>0</v>
      </c>
      <c r="J45" s="9">
        <v>4.3070000000000004</v>
      </c>
      <c r="K45" s="9">
        <v>8.3812499999999996</v>
      </c>
      <c r="L45" s="9">
        <v>8.3812499999999996</v>
      </c>
      <c r="M45" s="11">
        <v>8.3812499999999996</v>
      </c>
      <c r="N45" s="9">
        <v>4.3070000000000004</v>
      </c>
      <c r="O45" s="1" t="s">
        <v>550</v>
      </c>
      <c r="P45" s="1" t="str">
        <f>VLOOKUP(TEXT(E45,0),'5) BSP Headroom Data'!$B$7:$L$70,11,FALSE)</f>
        <v>https://www.google.com/maps/d/viewer?mid=1wLVvNAtxF44PseqlxB-yZb4QiTLsY0T8&amp;ll=53.79502%2C-2.32919z=20?hl=en</v>
      </c>
      <c r="Q45" s="1" t="str">
        <f>VLOOKUP(F45,'6)Transmission Capacity - App G'!$C$7:$N$23,11,FALSE)</f>
        <v>https://www.google.com/maps/d/viewer?mid=1wLVvNAtxF44PseqlxB-yZb4QiTLsY0T8&amp;ll=53.79502%2C-2.32919z=20?hl=en</v>
      </c>
    </row>
    <row r="46" spans="2:17" ht="15" x14ac:dyDescent="0.25">
      <c r="B46" s="7" t="s">
        <v>51</v>
      </c>
      <c r="C46" s="8" t="s">
        <v>481</v>
      </c>
      <c r="D46" s="7" t="s">
        <v>205</v>
      </c>
      <c r="E46" s="7" t="s">
        <v>205</v>
      </c>
      <c r="F46" s="7" t="s">
        <v>424</v>
      </c>
      <c r="G46" s="7">
        <v>347707</v>
      </c>
      <c r="H46" s="7">
        <v>467237</v>
      </c>
      <c r="I46" s="11">
        <v>5.625</v>
      </c>
      <c r="J46" s="9">
        <v>9.125</v>
      </c>
      <c r="K46" s="9">
        <v>24.229508196721312</v>
      </c>
      <c r="L46" s="9">
        <v>13.002699055330636</v>
      </c>
      <c r="M46" s="11">
        <v>9.3452958292919526</v>
      </c>
      <c r="N46" s="9">
        <v>9.125</v>
      </c>
      <c r="O46" s="1" t="s">
        <v>551</v>
      </c>
      <c r="P46" s="1" t="str">
        <f>VLOOKUP(TEXT(E46,0),'5) BSP Headroom Data'!$B$7:$L$70,11,FALSE)</f>
        <v>https://www.google.com/maps/d/viewer?mid=1wLVvNAtxF44PseqlxB-yZb4QiTLsY0T8&amp;ll=54.06622%2C-2.78639z=20?hl=en</v>
      </c>
      <c r="Q46" s="1" t="str">
        <f>VLOOKUP(F46,'6)Transmission Capacity - App G'!$C$7:$N$23,11,FALSE)</f>
        <v>https://www.google.com/maps/d/viewer?mid=1wLVvNAtxF44PseqlxB-yZb4QiTLsY0T8&amp;ll=54.29784%2C-2.67178z=20?hl=en</v>
      </c>
    </row>
    <row r="47" spans="2:17" ht="15" x14ac:dyDescent="0.25">
      <c r="B47" s="7" t="s">
        <v>52</v>
      </c>
      <c r="C47" s="8" t="s">
        <v>481</v>
      </c>
      <c r="D47" s="7" t="s">
        <v>397</v>
      </c>
      <c r="E47" s="7" t="s">
        <v>397</v>
      </c>
      <c r="F47" s="7" t="s">
        <v>496</v>
      </c>
      <c r="G47" s="7">
        <v>359442</v>
      </c>
      <c r="H47" s="7">
        <v>418850</v>
      </c>
      <c r="I47" s="11">
        <v>2.2050000000000001</v>
      </c>
      <c r="J47" s="9">
        <v>10.205</v>
      </c>
      <c r="K47" s="9">
        <v>20.675581395348836</v>
      </c>
      <c r="L47" s="9">
        <v>18.850111856823272</v>
      </c>
      <c r="M47" s="11">
        <v>13.813114754098365</v>
      </c>
      <c r="N47" s="9">
        <v>10.205</v>
      </c>
      <c r="O47" s="1" t="s">
        <v>552</v>
      </c>
      <c r="P47" s="1" t="str">
        <f>VLOOKUP(TEXT(E47,0),'5) BSP Headroom Data'!$B$7:$L$70,11,FALSE)</f>
        <v>https://www.google.com/maps/d/viewer?mid=1wLVvNAtxF44PseqlxB-yZb4QiTLsY0T8&amp;ll=53.70478%2C-2.69663z=20?hl=en</v>
      </c>
      <c r="Q47" s="1" t="str">
        <f>VLOOKUP(F47,'6)Transmission Capacity - App G'!$C$7:$N$23,11,FALSE)</f>
        <v>https://www.google.com/maps/d/viewer?mid=1wLVvNAtxF44PseqlxB-yZb4QiTLsY0T8&amp;ll=53.74622%2C-2.75632z=20?hl=en</v>
      </c>
    </row>
    <row r="48" spans="2:17" ht="15" x14ac:dyDescent="0.25">
      <c r="B48" s="7" t="s">
        <v>53</v>
      </c>
      <c r="C48" s="8" t="s">
        <v>481</v>
      </c>
      <c r="D48" s="7" t="s">
        <v>397</v>
      </c>
      <c r="E48" s="7" t="s">
        <v>397</v>
      </c>
      <c r="F48" s="7" t="s">
        <v>496</v>
      </c>
      <c r="G48" s="7">
        <v>354895</v>
      </c>
      <c r="H48" s="7">
        <v>422392</v>
      </c>
      <c r="I48" s="11">
        <v>1.9999999999999574E-2</v>
      </c>
      <c r="J48" s="9">
        <v>4.620000000000001</v>
      </c>
      <c r="K48" s="9">
        <v>26.613658379076526</v>
      </c>
      <c r="L48" s="9">
        <v>5.0553306342780013</v>
      </c>
      <c r="M48" s="11">
        <v>3.6333656644034908</v>
      </c>
      <c r="N48" s="9">
        <v>4.620000000000001</v>
      </c>
      <c r="O48" s="1" t="s">
        <v>553</v>
      </c>
      <c r="P48" s="1" t="str">
        <f>VLOOKUP(TEXT(E48,0),'5) BSP Headroom Data'!$B$7:$L$70,11,FALSE)</f>
        <v>https://www.google.com/maps/d/viewer?mid=1wLVvNAtxF44PseqlxB-yZb4QiTLsY0T8&amp;ll=53.70478%2C-2.69663z=20?hl=en</v>
      </c>
      <c r="Q48" s="1" t="str">
        <f>VLOOKUP(F48,'6)Transmission Capacity - App G'!$C$7:$N$23,11,FALSE)</f>
        <v>https://www.google.com/maps/d/viewer?mid=1wLVvNAtxF44PseqlxB-yZb4QiTLsY0T8&amp;ll=53.74622%2C-2.75632z=20?hl=en</v>
      </c>
    </row>
    <row r="49" spans="2:17" ht="15" x14ac:dyDescent="0.25">
      <c r="B49" s="7" t="s">
        <v>54</v>
      </c>
      <c r="C49" s="8" t="s">
        <v>481</v>
      </c>
      <c r="D49" s="7" t="s">
        <v>394</v>
      </c>
      <c r="E49" s="76" t="s">
        <v>37</v>
      </c>
      <c r="F49" s="7" t="s">
        <v>495</v>
      </c>
      <c r="G49" s="7">
        <v>319579</v>
      </c>
      <c r="H49" s="7">
        <v>472480</v>
      </c>
      <c r="I49" s="11">
        <v>11.799999999999997</v>
      </c>
      <c r="J49" s="9">
        <v>28.4</v>
      </c>
      <c r="K49" s="9">
        <v>2.6844262295081971</v>
      </c>
      <c r="L49" s="9">
        <v>0.44197031039136303</v>
      </c>
      <c r="M49" s="11">
        <v>0.31765276430649858</v>
      </c>
      <c r="N49" s="9">
        <v>2.6844262295081971</v>
      </c>
      <c r="O49" s="1" t="s">
        <v>554</v>
      </c>
      <c r="P49" s="1" t="str">
        <f>VLOOKUP(TEXT(E49,0),'5) BSP Headroom Data'!$B$7:$L$70,11,FALSE)</f>
        <v>https://www.google.com/maps/d/viewer?mid=1wLVvNAtxF44PseqlxB-yZb4QiTLsY0T8&amp;ll=54.12391%2C-3.23018z=20?hl=en</v>
      </c>
      <c r="Q49" s="1" t="str">
        <f>VLOOKUP(F49,'6)Transmission Capacity - App G'!$C$7:$N$23,11,FALSE)</f>
        <v>https://www.google.com/maps/d/viewer?mid=1wLVvNAtxF44PseqlxB-yZb4QiTLsY0T8&amp;ll=54.94163%2C-2.96438z=20?hl=en</v>
      </c>
    </row>
    <row r="50" spans="2:17" ht="15" x14ac:dyDescent="0.25">
      <c r="B50" s="7" t="s">
        <v>55</v>
      </c>
      <c r="C50" s="8" t="s">
        <v>481</v>
      </c>
      <c r="D50" s="7" t="s">
        <v>398</v>
      </c>
      <c r="E50" s="7" t="s">
        <v>398</v>
      </c>
      <c r="F50" s="7" t="s">
        <v>422</v>
      </c>
      <c r="G50" s="7">
        <v>376743</v>
      </c>
      <c r="H50" s="7">
        <v>386810</v>
      </c>
      <c r="I50" s="11">
        <v>5.8979999999999961</v>
      </c>
      <c r="J50" s="9">
        <v>10.497999999999998</v>
      </c>
      <c r="K50" s="9">
        <v>32.541935483870965</v>
      </c>
      <c r="L50" s="9">
        <v>12.871794871794872</v>
      </c>
      <c r="M50" s="11">
        <v>9.2512124151309418</v>
      </c>
      <c r="N50" s="9">
        <v>10.497999999999998</v>
      </c>
      <c r="O50" s="1" t="s">
        <v>555</v>
      </c>
      <c r="P50" s="1" t="str">
        <f>VLOOKUP(TEXT(E50,0),'5) BSP Headroom Data'!$B$7:$L$70,11,FALSE)</f>
        <v>https://www.google.com/maps/d/viewer?mid=1wLVvNAtxF44PseqlxB-yZb4QiTLsY0T8&amp;ll=53.39778%2C-2.35667z=20?hl=en</v>
      </c>
      <c r="Q50" s="1" t="str">
        <f>VLOOKUP(F50,'6)Transmission Capacity - App G'!$C$7:$N$23,11,FALSE)</f>
        <v>https://www.google.com/maps/d/viewer?mid=1wLVvNAtxF44PseqlxB-yZb4QiTLsY0T8&amp;ll=53.43349%2C-2.40648z=20?hl=en</v>
      </c>
    </row>
    <row r="51" spans="2:17" ht="15" x14ac:dyDescent="0.25">
      <c r="B51" s="7" t="s">
        <v>56</v>
      </c>
      <c r="C51" s="8" t="s">
        <v>480</v>
      </c>
      <c r="D51" s="7" t="s">
        <v>327</v>
      </c>
      <c r="E51" s="7" t="s">
        <v>327</v>
      </c>
      <c r="F51" s="7" t="s">
        <v>420</v>
      </c>
      <c r="G51" s="7">
        <v>387613</v>
      </c>
      <c r="H51" s="7">
        <v>397710</v>
      </c>
      <c r="I51" s="11">
        <v>0</v>
      </c>
      <c r="J51" s="9">
        <v>5.5219999999999914</v>
      </c>
      <c r="K51" s="9">
        <v>11.217948717948717</v>
      </c>
      <c r="L51" s="9">
        <v>1.9574944071588367</v>
      </c>
      <c r="M51" s="11">
        <v>1.4344262295081966</v>
      </c>
      <c r="N51" s="9">
        <v>5.5219999999999914</v>
      </c>
      <c r="O51" s="1" t="s">
        <v>556</v>
      </c>
      <c r="P51" s="1" t="str">
        <f>VLOOKUP(TEXT(E51,0),'5) BSP Headroom Data'!$B$7:$L$70,11,FALSE)</f>
        <v>https://www.google.com/maps/d/viewer?mid=1wLVvNAtxF44PseqlxB-yZb4QiTLsY0T8&amp;ll=53.48612%2C-2.19476z=20?hl=en</v>
      </c>
      <c r="Q51" s="1" t="str">
        <f>VLOOKUP(F51,'6)Transmission Capacity - App G'!$C$7:$N$23,11,FALSE)</f>
        <v>https://www.google.com/maps/d/viewer?mid=1wLVvNAtxF44PseqlxB-yZb4QiTLsY0T8&amp;ll=53.49223%2C-2.04417z=20?hl=en</v>
      </c>
    </row>
    <row r="52" spans="2:17" ht="15" x14ac:dyDescent="0.25">
      <c r="B52" s="7" t="s">
        <v>57</v>
      </c>
      <c r="C52" s="8" t="s">
        <v>480</v>
      </c>
      <c r="D52" s="7" t="s">
        <v>393</v>
      </c>
      <c r="E52" s="7" t="s">
        <v>393</v>
      </c>
      <c r="F52" s="7" t="s">
        <v>423</v>
      </c>
      <c r="G52" s="7">
        <v>371891</v>
      </c>
      <c r="H52" s="7">
        <v>408910</v>
      </c>
      <c r="I52" s="11">
        <v>6.9989999999999988</v>
      </c>
      <c r="J52" s="9">
        <v>17.599</v>
      </c>
      <c r="K52" s="9">
        <v>11.217948717948717</v>
      </c>
      <c r="L52" s="9">
        <v>1.9574944071588367</v>
      </c>
      <c r="M52" s="11">
        <v>1.4344262295081966</v>
      </c>
      <c r="N52" s="9">
        <v>11.217948717948717</v>
      </c>
      <c r="O52" s="1" t="s">
        <v>557</v>
      </c>
      <c r="P52" s="1" t="str">
        <f>VLOOKUP(TEXT(E52,0),'5) BSP Headroom Data'!$B$7:$L$70,11,FALSE)</f>
        <v>https://www.google.com/maps/d/viewer?mid=1wLVvNAtxF44PseqlxB-yZb4QiTLsY0T8&amp;ll=53.59102%2C-2.42059z=20?hl=en</v>
      </c>
      <c r="Q52" s="1" t="str">
        <f>VLOOKUP(F52,'6)Transmission Capacity - App G'!$C$7:$N$23,11,FALSE)</f>
        <v>https://www.google.com/maps/d/viewer?mid=1wLVvNAtxF44PseqlxB-yZb4QiTLsY0T8&amp;ll=53.53905%2C-2.35884z=20?hl=en</v>
      </c>
    </row>
    <row r="53" spans="2:17" ht="15" x14ac:dyDescent="0.25">
      <c r="B53" s="7" t="s">
        <v>58</v>
      </c>
      <c r="C53" s="8" t="s">
        <v>481</v>
      </c>
      <c r="D53" s="7" t="s">
        <v>399</v>
      </c>
      <c r="E53" s="7" t="s">
        <v>399</v>
      </c>
      <c r="F53" s="7" t="s">
        <v>425</v>
      </c>
      <c r="G53" s="7">
        <v>389440</v>
      </c>
      <c r="H53" s="7">
        <v>386463</v>
      </c>
      <c r="I53" s="11">
        <v>5.2100000000000009</v>
      </c>
      <c r="J53" s="9">
        <v>8.7100000000000009</v>
      </c>
      <c r="K53" s="9">
        <v>24.588321167883212</v>
      </c>
      <c r="L53" s="9">
        <v>13.067476383265857</v>
      </c>
      <c r="M53" s="11">
        <v>9.3918525703200775</v>
      </c>
      <c r="N53" s="9">
        <v>8.7100000000000009</v>
      </c>
      <c r="O53" s="1" t="s">
        <v>558</v>
      </c>
      <c r="P53" s="1" t="str">
        <f>VLOOKUP(TEXT(E53,0),'5) BSP Headroom Data'!$B$7:$L$70,11,FALSE)</f>
        <v>https://www.google.com/maps/d/viewer?mid=1wLVvNAtxF44PseqlxB-yZb4QiTLsY0T8&amp;ll=53.37854%2C-2.1319z=20?hl=en</v>
      </c>
      <c r="Q53" s="1" t="str">
        <f>VLOOKUP(F53,'6)Transmission Capacity - App G'!$C$7:$N$23,11,FALSE)</f>
        <v>https://www.google.com/maps/d/viewer?mid=1wLVvNAtxF44PseqlxB-yZb4QiTLsY0T8&amp;ll=53.41506%2C-2.13109z=20?hl=en</v>
      </c>
    </row>
    <row r="54" spans="2:17" ht="15" x14ac:dyDescent="0.25">
      <c r="B54" s="7" t="s">
        <v>59</v>
      </c>
      <c r="C54" s="8" t="s">
        <v>480</v>
      </c>
      <c r="D54" s="7" t="s">
        <v>400</v>
      </c>
      <c r="E54" s="7" t="s">
        <v>400</v>
      </c>
      <c r="F54" s="7" t="s">
        <v>418</v>
      </c>
      <c r="G54" s="7">
        <v>383543</v>
      </c>
      <c r="H54" s="7">
        <v>397628</v>
      </c>
      <c r="I54" s="11">
        <v>0</v>
      </c>
      <c r="J54" s="9">
        <v>3.8290000000000077</v>
      </c>
      <c r="K54" s="9">
        <v>30.681713407606608</v>
      </c>
      <c r="L54" s="9">
        <v>9.849222177901872</v>
      </c>
      <c r="M54" s="11">
        <v>7.1848704529331604</v>
      </c>
      <c r="N54" s="9">
        <v>3.8290000000000077</v>
      </c>
      <c r="O54" s="1" t="s">
        <v>559</v>
      </c>
      <c r="P54" s="1" t="str">
        <f>VLOOKUP(TEXT(E54,0),'5) BSP Headroom Data'!$B$7:$L$70,11,FALSE)</f>
        <v>https://www.google.com/maps/d/viewer?mid=1wLVvNAtxF44PseqlxB-yZb4QiTLsY0T8&amp;ll=53.47593%2C-2.23943z=20?hl=en</v>
      </c>
      <c r="Q54" s="1" t="str">
        <f>VLOOKUP(F54,'6)Transmission Capacity - App G'!$C$7:$N$23,11,FALSE)</f>
        <v>https://www.google.com/maps/d/viewer?mid=1wLVvNAtxF44PseqlxB-yZb4QiTLsY0T8&amp;ll=53.42198%2C-2.27508z=20?hl=en</v>
      </c>
    </row>
    <row r="55" spans="2:17" ht="15" x14ac:dyDescent="0.25">
      <c r="B55" s="7" t="s">
        <v>60</v>
      </c>
      <c r="C55" s="8" t="s">
        <v>480</v>
      </c>
      <c r="D55" s="7" t="s">
        <v>401</v>
      </c>
      <c r="E55" s="7" t="s">
        <v>401</v>
      </c>
      <c r="F55" s="7" t="s">
        <v>425</v>
      </c>
      <c r="G55" s="7">
        <v>388434</v>
      </c>
      <c r="H55" s="7">
        <v>389885</v>
      </c>
      <c r="I55" s="11">
        <v>8.2175049504950497</v>
      </c>
      <c r="J55" s="9">
        <v>13.078000000000001</v>
      </c>
      <c r="K55" s="9">
        <v>30.556435643564356</v>
      </c>
      <c r="L55" s="9">
        <v>12.939768647786197</v>
      </c>
      <c r="M55" s="11">
        <v>9.4393810745647073</v>
      </c>
      <c r="N55" s="9">
        <v>13.078000000000001</v>
      </c>
      <c r="O55" s="1" t="s">
        <v>560</v>
      </c>
      <c r="P55" s="1" t="str">
        <f>VLOOKUP(TEXT(E55,0),'5) BSP Headroom Data'!$B$7:$L$70,11,FALSE)</f>
        <v>https://www.google.com/maps/d/viewer?mid=1wLVvNAtxF44PseqlxB-yZb4QiTLsY0T8&amp;ll=53.39156%2C-2.16403z=20?hl=en</v>
      </c>
      <c r="Q55" s="1" t="str">
        <f>VLOOKUP(F55,'6)Transmission Capacity - App G'!$C$7:$N$23,11,FALSE)</f>
        <v>https://www.google.com/maps/d/viewer?mid=1wLVvNAtxF44PseqlxB-yZb4QiTLsY0T8&amp;ll=53.41506%2C-2.13109z=20?hl=en</v>
      </c>
    </row>
    <row r="56" spans="2:17" ht="15" x14ac:dyDescent="0.25">
      <c r="B56" s="7" t="s">
        <v>61</v>
      </c>
      <c r="C56" s="8" t="s">
        <v>481</v>
      </c>
      <c r="D56" s="7" t="s">
        <v>398</v>
      </c>
      <c r="E56" s="7" t="s">
        <v>398</v>
      </c>
      <c r="F56" s="7" t="s">
        <v>422</v>
      </c>
      <c r="G56" s="7">
        <v>376412</v>
      </c>
      <c r="H56" s="7">
        <v>389026</v>
      </c>
      <c r="I56" s="11">
        <v>4.4699999999999989</v>
      </c>
      <c r="J56" s="9">
        <v>13.469999999999999</v>
      </c>
      <c r="K56" s="9">
        <v>2.6844262295081971</v>
      </c>
      <c r="L56" s="9">
        <v>0.44197031039136303</v>
      </c>
      <c r="M56" s="11">
        <v>0.31765276430649858</v>
      </c>
      <c r="N56" s="9">
        <v>2.6844262295081971</v>
      </c>
      <c r="O56" s="1" t="s">
        <v>561</v>
      </c>
      <c r="P56" s="1" t="str">
        <f>VLOOKUP(TEXT(E56,0),'5) BSP Headroom Data'!$B$7:$L$70,11,FALSE)</f>
        <v>https://www.google.com/maps/d/viewer?mid=1wLVvNAtxF44PseqlxB-yZb4QiTLsY0T8&amp;ll=53.39778%2C-2.35667z=20?hl=en</v>
      </c>
      <c r="Q56" s="1" t="str">
        <f>VLOOKUP(F56,'6)Transmission Capacity - App G'!$C$7:$N$23,11,FALSE)</f>
        <v>https://www.google.com/maps/d/viewer?mid=1wLVvNAtxF44PseqlxB-yZb4QiTLsY0T8&amp;ll=53.43349%2C-2.40648z=20?hl=en</v>
      </c>
    </row>
    <row r="57" spans="2:17" ht="15" x14ac:dyDescent="0.25">
      <c r="B57" s="7" t="s">
        <v>62</v>
      </c>
      <c r="C57" s="8" t="s">
        <v>480</v>
      </c>
      <c r="D57" s="7" t="s">
        <v>205</v>
      </c>
      <c r="E57" s="7" t="s">
        <v>205</v>
      </c>
      <c r="F57" s="7" t="s">
        <v>424</v>
      </c>
      <c r="G57" s="7">
        <v>344792</v>
      </c>
      <c r="H57" s="7">
        <v>464471</v>
      </c>
      <c r="I57" s="11">
        <v>11.2</v>
      </c>
      <c r="J57" s="9">
        <v>15.3</v>
      </c>
      <c r="K57" s="9">
        <v>25.951635846372689</v>
      </c>
      <c r="L57" s="9">
        <v>8.0263262863980849</v>
      </c>
      <c r="M57" s="11">
        <v>5.8550932793585408</v>
      </c>
      <c r="N57" s="9">
        <v>15.3</v>
      </c>
      <c r="O57" s="1" t="s">
        <v>562</v>
      </c>
      <c r="P57" s="1" t="str">
        <f>VLOOKUP(TEXT(E57,0),'5) BSP Headroom Data'!$B$7:$L$70,11,FALSE)</f>
        <v>https://www.google.com/maps/d/viewer?mid=1wLVvNAtxF44PseqlxB-yZb4QiTLsY0T8&amp;ll=54.06622%2C-2.78639z=20?hl=en</v>
      </c>
      <c r="Q57" s="1" t="str">
        <f>VLOOKUP(F57,'6)Transmission Capacity - App G'!$C$7:$N$23,11,FALSE)</f>
        <v>https://www.google.com/maps/d/viewer?mid=1wLVvNAtxF44PseqlxB-yZb4QiTLsY0T8&amp;ll=54.29784%2C-2.67178z=20?hl=en</v>
      </c>
    </row>
    <row r="58" spans="2:17" ht="15" x14ac:dyDescent="0.25">
      <c r="B58" s="7" t="s">
        <v>63</v>
      </c>
      <c r="C58" s="8" t="s">
        <v>481</v>
      </c>
      <c r="D58" s="7" t="s">
        <v>397</v>
      </c>
      <c r="E58" s="7" t="s">
        <v>397</v>
      </c>
      <c r="F58" s="7" t="s">
        <v>496</v>
      </c>
      <c r="G58" s="7">
        <v>356748</v>
      </c>
      <c r="H58" s="7">
        <v>421312</v>
      </c>
      <c r="I58" s="11">
        <v>7.9409999999999883</v>
      </c>
      <c r="J58" s="9">
        <v>13.525</v>
      </c>
      <c r="K58" s="9">
        <v>27.390757381258023</v>
      </c>
      <c r="L58" s="9">
        <v>13.422402159244267</v>
      </c>
      <c r="M58" s="11">
        <v>9.6469447138700311</v>
      </c>
      <c r="N58" s="9">
        <v>13.525</v>
      </c>
      <c r="O58" s="1" t="s">
        <v>563</v>
      </c>
      <c r="P58" s="1" t="str">
        <f>VLOOKUP(TEXT(E58,0),'5) BSP Headroom Data'!$B$7:$L$70,11,FALSE)</f>
        <v>https://www.google.com/maps/d/viewer?mid=1wLVvNAtxF44PseqlxB-yZb4QiTLsY0T8&amp;ll=53.70478%2C-2.69663z=20?hl=en</v>
      </c>
      <c r="Q58" s="1" t="str">
        <f>VLOOKUP(F58,'6)Transmission Capacity - App G'!$C$7:$N$23,11,FALSE)</f>
        <v>https://www.google.com/maps/d/viewer?mid=1wLVvNAtxF44PseqlxB-yZb4QiTLsY0T8&amp;ll=53.74622%2C-2.75632z=20?hl=en</v>
      </c>
    </row>
    <row r="59" spans="2:17" ht="15" x14ac:dyDescent="0.25">
      <c r="B59" s="7" t="s">
        <v>64</v>
      </c>
      <c r="C59" s="8" t="s">
        <v>480</v>
      </c>
      <c r="D59" s="7" t="s">
        <v>64</v>
      </c>
      <c r="E59" s="7" t="s">
        <v>64</v>
      </c>
      <c r="F59" s="7" t="s">
        <v>417</v>
      </c>
      <c r="G59" s="7">
        <v>385569</v>
      </c>
      <c r="H59" s="7">
        <v>434469</v>
      </c>
      <c r="I59" s="11">
        <v>9.2719999999999985</v>
      </c>
      <c r="J59" s="9">
        <v>13.872</v>
      </c>
      <c r="K59" s="9">
        <v>21.196310870634534</v>
      </c>
      <c r="L59" s="9">
        <v>5.3314718787395288</v>
      </c>
      <c r="M59" s="11">
        <v>3.8892345080959276</v>
      </c>
      <c r="N59" s="9">
        <v>13.872</v>
      </c>
      <c r="O59" s="1" t="s">
        <v>564</v>
      </c>
      <c r="P59" s="1" t="str">
        <f>VLOOKUP(TEXT(E59,0),'5) BSP Headroom Data'!$B$7:$L$70,11,FALSE)</f>
        <v>https://www.google.com/maps/d/viewer?mid=1wLVvNAtxF44PseqlxB-yZb4QiTLsY0T8&amp;ll=53.80624%2C-2.22125z=20?hl=en</v>
      </c>
      <c r="Q59" s="1" t="str">
        <f>VLOOKUP(F59,'6)Transmission Capacity - App G'!$C$7:$N$23,11,FALSE)</f>
        <v>https://www.google.com/maps/d/viewer?mid=1wLVvNAtxF44PseqlxB-yZb4QiTLsY0T8&amp;ll=53.62146%2C-2.21622z=20?hl=en</v>
      </c>
    </row>
    <row r="60" spans="2:17" ht="15" x14ac:dyDescent="0.25">
      <c r="B60" s="7" t="s">
        <v>65</v>
      </c>
      <c r="C60" s="8" t="s">
        <v>480</v>
      </c>
      <c r="D60" s="7" t="s">
        <v>64</v>
      </c>
      <c r="E60" s="7" t="s">
        <v>64</v>
      </c>
      <c r="F60" s="7" t="s">
        <v>417</v>
      </c>
      <c r="G60" s="7">
        <v>384308</v>
      </c>
      <c r="H60" s="7">
        <v>432288</v>
      </c>
      <c r="I60" s="11">
        <v>5.33</v>
      </c>
      <c r="J60" s="9">
        <v>14.53</v>
      </c>
      <c r="K60" s="9">
        <v>0</v>
      </c>
      <c r="L60" s="9">
        <v>0</v>
      </c>
      <c r="M60" s="11">
        <v>0</v>
      </c>
      <c r="N60" s="9">
        <v>0</v>
      </c>
      <c r="O60" s="1" t="s">
        <v>565</v>
      </c>
      <c r="P60" s="1" t="str">
        <f>VLOOKUP(TEXT(E60,0),'5) BSP Headroom Data'!$B$7:$L$70,11,FALSE)</f>
        <v>https://www.google.com/maps/d/viewer?mid=1wLVvNAtxF44PseqlxB-yZb4QiTLsY0T8&amp;ll=53.80624%2C-2.22125z=20?hl=en</v>
      </c>
      <c r="Q60" s="1" t="str">
        <f>VLOOKUP(F60,'6)Transmission Capacity - App G'!$C$7:$N$23,11,FALSE)</f>
        <v>https://www.google.com/maps/d/viewer?mid=1wLVvNAtxF44PseqlxB-yZb4QiTLsY0T8&amp;ll=53.62146%2C-2.21622z=20?hl=en</v>
      </c>
    </row>
    <row r="61" spans="2:17" ht="15" x14ac:dyDescent="0.25">
      <c r="B61" s="7" t="s">
        <v>66</v>
      </c>
      <c r="C61" s="8" t="s">
        <v>480</v>
      </c>
      <c r="D61" s="7" t="s">
        <v>64</v>
      </c>
      <c r="E61" s="7" t="s">
        <v>64</v>
      </c>
      <c r="F61" s="7" t="s">
        <v>417</v>
      </c>
      <c r="G61" s="7">
        <v>384418</v>
      </c>
      <c r="H61" s="7">
        <v>434168</v>
      </c>
      <c r="I61" s="11">
        <v>1.5470000000000006</v>
      </c>
      <c r="J61" s="9">
        <v>10.547000000000001</v>
      </c>
      <c r="K61" s="9">
        <v>17.480396643783372</v>
      </c>
      <c r="L61" s="9">
        <v>17.480396643783372</v>
      </c>
      <c r="M61" s="11">
        <v>14.852459016393446</v>
      </c>
      <c r="N61" s="9">
        <v>10.547000000000001</v>
      </c>
      <c r="O61" s="1" t="s">
        <v>566</v>
      </c>
      <c r="P61" s="1" t="str">
        <f>VLOOKUP(TEXT(E61,0),'5) BSP Headroom Data'!$B$7:$L$70,11,FALSE)</f>
        <v>https://www.google.com/maps/d/viewer?mid=1wLVvNAtxF44PseqlxB-yZb4QiTLsY0T8&amp;ll=53.80624%2C-2.22125z=20?hl=en</v>
      </c>
      <c r="Q61" s="1" t="str">
        <f>VLOOKUP(F61,'6)Transmission Capacity - App G'!$C$7:$N$23,11,FALSE)</f>
        <v>https://www.google.com/maps/d/viewer?mid=1wLVvNAtxF44PseqlxB-yZb4QiTLsY0T8&amp;ll=53.62146%2C-2.21622z=20?hl=en</v>
      </c>
    </row>
    <row r="62" spans="2:17" ht="15" x14ac:dyDescent="0.25">
      <c r="B62" s="7" t="s">
        <v>67</v>
      </c>
      <c r="C62" s="8" t="s">
        <v>481</v>
      </c>
      <c r="D62" s="7" t="s">
        <v>205</v>
      </c>
      <c r="E62" s="7" t="s">
        <v>205</v>
      </c>
      <c r="F62" s="7" t="s">
        <v>424</v>
      </c>
      <c r="G62" s="7">
        <v>347903</v>
      </c>
      <c r="H62" s="7">
        <v>458401</v>
      </c>
      <c r="I62" s="11">
        <v>2.0719999999999992</v>
      </c>
      <c r="J62" s="9">
        <v>6.1720000000000006</v>
      </c>
      <c r="K62" s="9">
        <v>18.017846339987901</v>
      </c>
      <c r="L62" s="9">
        <v>3.6045883940620773</v>
      </c>
      <c r="M62" s="11">
        <v>2.5906886517943741</v>
      </c>
      <c r="N62" s="9">
        <v>6.1720000000000006</v>
      </c>
      <c r="O62" s="1" t="s">
        <v>567</v>
      </c>
      <c r="P62" s="1" t="str">
        <f>VLOOKUP(TEXT(E62,0),'5) BSP Headroom Data'!$B$7:$L$70,11,FALSE)</f>
        <v>https://www.google.com/maps/d/viewer?mid=1wLVvNAtxF44PseqlxB-yZb4QiTLsY0T8&amp;ll=54.06622%2C-2.78639z=20?hl=en</v>
      </c>
      <c r="Q62" s="1" t="str">
        <f>VLOOKUP(F62,'6)Transmission Capacity - App G'!$C$7:$N$23,11,FALSE)</f>
        <v>https://www.google.com/maps/d/viewer?mid=1wLVvNAtxF44PseqlxB-yZb4QiTLsY0T8&amp;ll=54.29784%2C-2.67178z=20?hl=en</v>
      </c>
    </row>
    <row r="63" spans="2:17" ht="15" x14ac:dyDescent="0.25">
      <c r="B63" s="7" t="s">
        <v>68</v>
      </c>
      <c r="C63" s="8" t="s">
        <v>481</v>
      </c>
      <c r="D63" s="7" t="s">
        <v>380</v>
      </c>
      <c r="E63" s="7" t="s">
        <v>380</v>
      </c>
      <c r="F63" s="7" t="s">
        <v>496</v>
      </c>
      <c r="G63" s="7">
        <v>344595</v>
      </c>
      <c r="H63" s="7">
        <v>412486</v>
      </c>
      <c r="I63" s="11">
        <v>0</v>
      </c>
      <c r="J63" s="9">
        <v>2.1890000000000001</v>
      </c>
      <c r="K63" s="9">
        <v>11.450021052631579</v>
      </c>
      <c r="L63" s="9">
        <v>6.0647773279352224</v>
      </c>
      <c r="M63" s="11">
        <v>4.3588748787584874</v>
      </c>
      <c r="N63" s="9">
        <v>2.1890000000000001</v>
      </c>
      <c r="O63" s="1" t="s">
        <v>568</v>
      </c>
      <c r="P63" s="1" t="str">
        <f>VLOOKUP(TEXT(E63,0),'5) BSP Headroom Data'!$B$7:$L$70,11,FALSE)</f>
        <v>https://www.google.com/maps/d/viewer?mid=1wLVvNAtxF44PseqlxB-yZb4QiTLsY0T8&amp;ll=53.61411%2C-2.70439z=20?hl=en</v>
      </c>
      <c r="Q63" s="1" t="str">
        <f>VLOOKUP(F63,'6)Transmission Capacity - App G'!$C$7:$N$23,11,FALSE)</f>
        <v>https://www.google.com/maps/d/viewer?mid=1wLVvNAtxF44PseqlxB-yZb4QiTLsY0T8&amp;ll=53.74622%2C-2.75632z=20?hl=en</v>
      </c>
    </row>
    <row r="64" spans="2:17" ht="15" x14ac:dyDescent="0.25">
      <c r="B64" s="7" t="s">
        <v>69</v>
      </c>
      <c r="C64" s="8" t="s">
        <v>480</v>
      </c>
      <c r="D64" s="7" t="s">
        <v>402</v>
      </c>
      <c r="E64" s="7" t="s">
        <v>402</v>
      </c>
      <c r="F64" s="7" t="s">
        <v>423</v>
      </c>
      <c r="G64" s="7">
        <v>380863</v>
      </c>
      <c r="H64" s="7">
        <v>410807</v>
      </c>
      <c r="I64" s="11">
        <v>2.7029999999999994</v>
      </c>
      <c r="J64" s="9">
        <v>6.8030000000000008</v>
      </c>
      <c r="K64" s="9">
        <v>11.217948717948717</v>
      </c>
      <c r="L64" s="9">
        <v>1.9574944071588367</v>
      </c>
      <c r="M64" s="11">
        <v>1.4344262295081966</v>
      </c>
      <c r="N64" s="9">
        <v>6.8030000000000008</v>
      </c>
      <c r="O64" s="1" t="s">
        <v>569</v>
      </c>
      <c r="P64" s="1" t="str">
        <f>VLOOKUP(TEXT(E64,0),'5) BSP Headroom Data'!$B$7:$L$70,11,FALSE)</f>
        <v>https://www.google.com/maps/d/viewer?mid=1wLVvNAtxF44PseqlxB-yZb4QiTLsY0T8&amp;ll=53.5967%2C-2.29975z=20?hl=en</v>
      </c>
      <c r="Q64" s="1" t="str">
        <f>VLOOKUP(F64,'6)Transmission Capacity - App G'!$C$7:$N$23,11,FALSE)</f>
        <v>https://www.google.com/maps/d/viewer?mid=1wLVvNAtxF44PseqlxB-yZb4QiTLsY0T8&amp;ll=53.53905%2C-2.35884z=20?hl=en</v>
      </c>
    </row>
    <row r="65" spans="2:17" ht="15" x14ac:dyDescent="0.25">
      <c r="B65" s="7" t="s">
        <v>70</v>
      </c>
      <c r="C65" s="8" t="s">
        <v>480</v>
      </c>
      <c r="D65" s="7" t="s">
        <v>388</v>
      </c>
      <c r="E65" s="7" t="s">
        <v>388</v>
      </c>
      <c r="F65" s="7" t="s">
        <v>496</v>
      </c>
      <c r="G65" s="7">
        <v>353809</v>
      </c>
      <c r="H65" s="7">
        <v>430094</v>
      </c>
      <c r="I65" s="11">
        <v>4.7999999999999972</v>
      </c>
      <c r="J65" s="9">
        <v>8.8999999999999986</v>
      </c>
      <c r="K65" s="9">
        <v>11.217948717948717</v>
      </c>
      <c r="L65" s="9">
        <v>1.9574944071588367</v>
      </c>
      <c r="M65" s="11">
        <v>1.4344262295081966</v>
      </c>
      <c r="N65" s="9">
        <v>8.8999999999999986</v>
      </c>
      <c r="O65" s="1" t="s">
        <v>570</v>
      </c>
      <c r="P65" s="1" t="str">
        <f>VLOOKUP(TEXT(E65,0),'5) BSP Headroom Data'!$B$7:$L$70,11,FALSE)</f>
        <v>https://www.google.com/maps/d/viewer?mid=1wLVvNAtxF44PseqlxB-yZb4QiTLsY0T8&amp;ll=53.75725%2C-2.73184z=20?hl=en</v>
      </c>
      <c r="Q65" s="1" t="str">
        <f>VLOOKUP(F65,'6)Transmission Capacity - App G'!$C$7:$N$23,11,FALSE)</f>
        <v>https://www.google.com/maps/d/viewer?mid=1wLVvNAtxF44PseqlxB-yZb4QiTLsY0T8&amp;ll=53.74622%2C-2.75632z=20?hl=en</v>
      </c>
    </row>
    <row r="66" spans="2:17" ht="15" x14ac:dyDescent="0.25">
      <c r="B66" s="7" t="s">
        <v>71</v>
      </c>
      <c r="C66" s="8" t="s">
        <v>481</v>
      </c>
      <c r="D66" s="7" t="s">
        <v>403</v>
      </c>
      <c r="E66" s="7" t="s">
        <v>403</v>
      </c>
      <c r="F66" s="7" t="s">
        <v>423</v>
      </c>
      <c r="G66" s="7">
        <v>372937</v>
      </c>
      <c r="H66" s="7">
        <v>406428</v>
      </c>
      <c r="I66" s="11">
        <v>1.3819999999999979</v>
      </c>
      <c r="J66" s="9">
        <v>4.8819999999999979</v>
      </c>
      <c r="K66" s="9">
        <v>7</v>
      </c>
      <c r="L66" s="9">
        <v>1.9574944071588367</v>
      </c>
      <c r="M66" s="11">
        <v>1.4344262295081966</v>
      </c>
      <c r="N66" s="9">
        <v>4.8819999999999979</v>
      </c>
      <c r="O66" s="1" t="s">
        <v>571</v>
      </c>
      <c r="P66" s="1" t="str">
        <f>VLOOKUP(TEXT(E66,0),'5) BSP Headroom Data'!$B$7:$L$70,11,FALSE)</f>
        <v>https://www.google.com/maps/d/viewer?mid=1wLVvNAtxF44PseqlxB-yZb4QiTLsY0T8&amp;ll=53.53905%2C-2.35884z=20?hl=en</v>
      </c>
      <c r="Q66" s="1" t="str">
        <f>VLOOKUP(F66,'6)Transmission Capacity - App G'!$C$7:$N$23,11,FALSE)</f>
        <v>https://www.google.com/maps/d/viewer?mid=1wLVvNAtxF44PseqlxB-yZb4QiTLsY0T8&amp;ll=53.53905%2C-2.35884z=20?hl=en</v>
      </c>
    </row>
    <row r="67" spans="2:17" ht="15" x14ac:dyDescent="0.25">
      <c r="B67" s="7" t="s">
        <v>72</v>
      </c>
      <c r="C67" s="8" t="s">
        <v>480</v>
      </c>
      <c r="D67" s="7" t="s">
        <v>385</v>
      </c>
      <c r="E67" s="7" t="s">
        <v>385</v>
      </c>
      <c r="F67" s="7" t="s">
        <v>419</v>
      </c>
      <c r="G67" s="7">
        <v>384064</v>
      </c>
      <c r="H67" s="7">
        <v>398635</v>
      </c>
      <c r="I67" s="11">
        <v>0</v>
      </c>
      <c r="J67" s="9">
        <v>4.2019999999999982</v>
      </c>
      <c r="K67" s="9">
        <v>0.85083362022329123</v>
      </c>
      <c r="L67" s="9">
        <v>0.13801356202632772</v>
      </c>
      <c r="M67" s="11">
        <v>0.10067897200368137</v>
      </c>
      <c r="N67" s="9">
        <v>0.85083362022329123</v>
      </c>
      <c r="O67" s="1" t="s">
        <v>572</v>
      </c>
      <c r="P67" s="1" t="str">
        <f>VLOOKUP(TEXT(E67,0),'5) BSP Headroom Data'!$B$7:$L$70,11,FALSE)</f>
        <v>https://www.google.com/maps/d/viewer?mid=1wLVvNAtxF44PseqlxB-yZb4QiTLsY0T8&amp;ll=53.49001%2C-2.23427z=20?hl=en</v>
      </c>
      <c r="Q67" s="1" t="str">
        <f>VLOOKUP(F67,'6)Transmission Capacity - App G'!$C$7:$N$23,11,FALSE)</f>
        <v>https://www.google.com/maps/d/viewer?mid=1wLVvNAtxF44PseqlxB-yZb4QiTLsY0T8&amp;ll=53.52976%2C-2.16566z=20?hl=en</v>
      </c>
    </row>
    <row r="68" spans="2:17" ht="15" x14ac:dyDescent="0.25">
      <c r="B68" s="7" t="s">
        <v>73</v>
      </c>
      <c r="C68" s="8" t="s">
        <v>481</v>
      </c>
      <c r="D68" s="7" t="s">
        <v>404</v>
      </c>
      <c r="E68" s="7" t="s">
        <v>404</v>
      </c>
      <c r="F68" s="7" t="s">
        <v>495</v>
      </c>
      <c r="G68" s="7">
        <v>352906</v>
      </c>
      <c r="H68" s="7">
        <v>559671</v>
      </c>
      <c r="I68" s="11">
        <v>5.0499999999999829</v>
      </c>
      <c r="J68" s="9">
        <v>17.617000000000001</v>
      </c>
      <c r="K68" s="9">
        <v>7</v>
      </c>
      <c r="L68" s="9">
        <v>1.9574944071588367</v>
      </c>
      <c r="M68" s="11">
        <v>1.4344262295081966</v>
      </c>
      <c r="N68" s="9">
        <v>7</v>
      </c>
      <c r="O68" s="1" t="s">
        <v>573</v>
      </c>
      <c r="P68" s="1" t="str">
        <f>VLOOKUP(TEXT(E68,0),'5) BSP Headroom Data'!$B$7:$L$70,11,FALSE)</f>
        <v>https://www.google.com/maps/d/viewer?mid=1wLVvNAtxF44PseqlxB-yZb4QiTLsY0T8&amp;ll=54.8993%2C-2.9589z=20?hl=en</v>
      </c>
      <c r="Q68" s="1" t="str">
        <f>VLOOKUP(F68,'6)Transmission Capacity - App G'!$C$7:$N$23,11,FALSE)</f>
        <v>https://www.google.com/maps/d/viewer?mid=1wLVvNAtxF44PseqlxB-yZb4QiTLsY0T8&amp;ll=54.94163%2C-2.96438z=20?hl=en</v>
      </c>
    </row>
    <row r="69" spans="2:17" ht="15" x14ac:dyDescent="0.25">
      <c r="B69" s="7" t="s">
        <v>74</v>
      </c>
      <c r="C69" s="8" t="s">
        <v>481</v>
      </c>
      <c r="D69" s="7" t="s">
        <v>123</v>
      </c>
      <c r="E69" s="7" t="s">
        <v>123</v>
      </c>
      <c r="F69" s="7" t="s">
        <v>495</v>
      </c>
      <c r="G69" s="7">
        <v>308796</v>
      </c>
      <c r="H69" s="7">
        <v>498305</v>
      </c>
      <c r="I69" s="11">
        <v>3.0869999999999997</v>
      </c>
      <c r="J69" s="9">
        <v>5.5869999999999997</v>
      </c>
      <c r="K69" s="9">
        <v>8.3761904761904766</v>
      </c>
      <c r="L69" s="9">
        <v>8.3761904761904766</v>
      </c>
      <c r="M69" s="11">
        <v>8.3761904761904766</v>
      </c>
      <c r="N69" s="9">
        <v>5.5869999999999997</v>
      </c>
      <c r="O69" s="1" t="s">
        <v>574</v>
      </c>
      <c r="P69" s="1" t="str">
        <f>VLOOKUP(TEXT(E69,0),'5) BSP Headroom Data'!$B$7:$L$70,11,FALSE)</f>
        <v>https://www.google.com/maps/d/viewer?mid=1wLVvNAtxF44PseqlxB-yZb4QiTLsY0T8&amp;ll=54.50354%2C-3.52919z=20?hl=en</v>
      </c>
      <c r="Q69" s="1" t="str">
        <f>VLOOKUP(F69,'6)Transmission Capacity - App G'!$C$7:$N$23,11,FALSE)</f>
        <v>https://www.google.com/maps/d/viewer?mid=1wLVvNAtxF44PseqlxB-yZb4QiTLsY0T8&amp;ll=54.94163%2C-2.96438z=20?hl=en</v>
      </c>
    </row>
    <row r="70" spans="2:17" ht="15" x14ac:dyDescent="0.25">
      <c r="B70" s="7" t="s">
        <v>75</v>
      </c>
      <c r="C70" s="8" t="s">
        <v>481</v>
      </c>
      <c r="D70" s="7" t="s">
        <v>391</v>
      </c>
      <c r="E70" s="7" t="s">
        <v>391</v>
      </c>
      <c r="F70" s="7" t="s">
        <v>495</v>
      </c>
      <c r="G70" s="7">
        <v>338547</v>
      </c>
      <c r="H70" s="7">
        <v>560280</v>
      </c>
      <c r="I70" s="11">
        <v>2.7650000000000006</v>
      </c>
      <c r="J70" s="9">
        <v>23.265000000000001</v>
      </c>
      <c r="K70" s="9">
        <v>1.6794871794871795</v>
      </c>
      <c r="L70" s="9">
        <v>0.44197031039136303</v>
      </c>
      <c r="M70" s="11">
        <v>0.31765276430649858</v>
      </c>
      <c r="N70" s="9">
        <v>1.6794871794871795</v>
      </c>
      <c r="O70" s="1" t="s">
        <v>575</v>
      </c>
      <c r="P70" s="77" t="s">
        <v>575</v>
      </c>
      <c r="Q70" s="1" t="str">
        <f>VLOOKUP(F70,'6)Transmission Capacity - App G'!$C$7:$N$23,11,FALSE)</f>
        <v>https://www.google.com/maps/d/viewer?mid=1wLVvNAtxF44PseqlxB-yZb4QiTLsY0T8&amp;ll=54.94163%2C-2.96438z=20?hl=en</v>
      </c>
    </row>
    <row r="71" spans="2:17" ht="15" x14ac:dyDescent="0.25">
      <c r="B71" s="7" t="s">
        <v>76</v>
      </c>
      <c r="C71" s="8" t="s">
        <v>481</v>
      </c>
      <c r="D71" s="7" t="s">
        <v>403</v>
      </c>
      <c r="E71" s="7" t="s">
        <v>403</v>
      </c>
      <c r="F71" s="7" t="s">
        <v>423</v>
      </c>
      <c r="G71" s="7">
        <v>376984</v>
      </c>
      <c r="H71" s="7">
        <v>401329</v>
      </c>
      <c r="I71" s="11">
        <v>9.0079999999999991</v>
      </c>
      <c r="J71" s="9">
        <v>13.108000000000001</v>
      </c>
      <c r="K71" s="9">
        <v>7</v>
      </c>
      <c r="L71" s="9">
        <v>1.9574944071588367</v>
      </c>
      <c r="M71" s="11">
        <v>1.4344262295081966</v>
      </c>
      <c r="N71" s="9">
        <v>7</v>
      </c>
      <c r="O71" s="1" t="s">
        <v>576</v>
      </c>
      <c r="P71" s="1" t="str">
        <f>VLOOKUP(TEXT(E71,0),'5) BSP Headroom Data'!$B$7:$L$70,11,FALSE)</f>
        <v>https://www.google.com/maps/d/viewer?mid=1wLVvNAtxF44PseqlxB-yZb4QiTLsY0T8&amp;ll=53.53905%2C-2.35884z=20?hl=en</v>
      </c>
      <c r="Q71" s="1" t="str">
        <f>VLOOKUP(F71,'6)Transmission Capacity - App G'!$C$7:$N$23,11,FALSE)</f>
        <v>https://www.google.com/maps/d/viewer?mid=1wLVvNAtxF44PseqlxB-yZb4QiTLsY0T8&amp;ll=53.53905%2C-2.35884z=20?hl=en</v>
      </c>
    </row>
    <row r="72" spans="2:17" ht="15" x14ac:dyDescent="0.25">
      <c r="B72" s="7" t="s">
        <v>77</v>
      </c>
      <c r="C72" s="8" t="s">
        <v>480</v>
      </c>
      <c r="D72" s="7" t="s">
        <v>77</v>
      </c>
      <c r="E72" s="7" t="s">
        <v>77</v>
      </c>
      <c r="F72" s="7" t="s">
        <v>417</v>
      </c>
      <c r="G72" s="7">
        <v>388461</v>
      </c>
      <c r="H72" s="7">
        <v>411290</v>
      </c>
      <c r="I72" s="11">
        <v>8.0599999999999987</v>
      </c>
      <c r="J72" s="9">
        <v>12.66</v>
      </c>
      <c r="K72" s="9">
        <v>31.758461538461539</v>
      </c>
      <c r="L72" s="9">
        <v>7.4686876745113695</v>
      </c>
      <c r="M72" s="11">
        <v>5.4483036757136141</v>
      </c>
      <c r="N72" s="9">
        <v>12.66</v>
      </c>
      <c r="O72" s="1" t="s">
        <v>577</v>
      </c>
      <c r="P72" s="1" t="str">
        <f>VLOOKUP(TEXT(E72,0),'5) BSP Headroom Data'!$B$7:$L$70,11,FALSE)</f>
        <v>https://www.google.com/maps/d/viewer?mid=1wLVvNAtxF44PseqlxB-yZb4QiTLsY0T8&amp;ll=53.59783%2C-2.17663z=20?hl=en</v>
      </c>
      <c r="Q72" s="1" t="str">
        <f>VLOOKUP(F72,'6)Transmission Capacity - App G'!$C$7:$N$23,11,FALSE)</f>
        <v>https://www.google.com/maps/d/viewer?mid=1wLVvNAtxF44PseqlxB-yZb4QiTLsY0T8&amp;ll=53.62146%2C-2.21622z=20?hl=en</v>
      </c>
    </row>
    <row r="73" spans="2:17" ht="15" x14ac:dyDescent="0.25">
      <c r="B73" s="7" t="s">
        <v>78</v>
      </c>
      <c r="C73" s="8" t="s">
        <v>480</v>
      </c>
      <c r="D73" s="7" t="s">
        <v>388</v>
      </c>
      <c r="E73" s="7" t="s">
        <v>388</v>
      </c>
      <c r="F73" s="7" t="s">
        <v>496</v>
      </c>
      <c r="G73" s="7">
        <v>349381</v>
      </c>
      <c r="H73" s="7">
        <v>442178</v>
      </c>
      <c r="I73" s="11">
        <v>0</v>
      </c>
      <c r="J73" s="9">
        <v>0</v>
      </c>
      <c r="K73" s="9">
        <v>9.4384615384615387</v>
      </c>
      <c r="L73" s="9">
        <v>1.9574944071588367</v>
      </c>
      <c r="M73" s="11">
        <v>1.4344262295081966</v>
      </c>
      <c r="N73" s="9">
        <v>0</v>
      </c>
      <c r="O73" s="1" t="s">
        <v>578</v>
      </c>
      <c r="P73" s="1" t="str">
        <f>VLOOKUP(TEXT(E73,0),'5) BSP Headroom Data'!$B$7:$L$70,11,FALSE)</f>
        <v>https://www.google.com/maps/d/viewer?mid=1wLVvNAtxF44PseqlxB-yZb4QiTLsY0T8&amp;ll=53.75725%2C-2.73184z=20?hl=en</v>
      </c>
      <c r="Q73" s="1" t="str">
        <f>VLOOKUP(F73,'6)Transmission Capacity - App G'!$C$7:$N$23,11,FALSE)</f>
        <v>https://www.google.com/maps/d/viewer?mid=1wLVvNAtxF44PseqlxB-yZb4QiTLsY0T8&amp;ll=53.74622%2C-2.75632z=20?hl=en</v>
      </c>
    </row>
    <row r="74" spans="2:17" ht="15" x14ac:dyDescent="0.25">
      <c r="B74" s="7" t="s">
        <v>79</v>
      </c>
      <c r="C74" s="8" t="s">
        <v>480</v>
      </c>
      <c r="D74" s="7" t="s">
        <v>48</v>
      </c>
      <c r="E74" s="7" t="s">
        <v>48</v>
      </c>
      <c r="F74" s="7" t="s">
        <v>496</v>
      </c>
      <c r="G74" s="7">
        <v>331301</v>
      </c>
      <c r="H74" s="7">
        <v>437023</v>
      </c>
      <c r="I74" s="11">
        <v>9.3920000000000012</v>
      </c>
      <c r="J74" s="9">
        <v>14.592000000000001</v>
      </c>
      <c r="K74" s="9">
        <v>31.12</v>
      </c>
      <c r="L74" s="9">
        <v>16.294375747905868</v>
      </c>
      <c r="M74" s="11">
        <v>11.886520249567461</v>
      </c>
      <c r="N74" s="9">
        <v>14.592000000000001</v>
      </c>
      <c r="O74" s="1" t="s">
        <v>579</v>
      </c>
      <c r="P74" s="1" t="str">
        <f>VLOOKUP(TEXT(E74,0),'5) BSP Headroom Data'!$B$7:$L$70,11,FALSE)</f>
        <v>https://www.google.com/maps/d/viewer?mid=1wLVvNAtxF44PseqlxB-yZb4QiTLsY0T8&amp;ll=53.80944%2C-3.05179z=20?hl=en</v>
      </c>
      <c r="Q74" s="1" t="str">
        <f>VLOOKUP(F74,'6)Transmission Capacity - App G'!$C$7:$N$23,11,FALSE)</f>
        <v>https://www.google.com/maps/d/viewer?mid=1wLVvNAtxF44PseqlxB-yZb4QiTLsY0T8&amp;ll=53.74622%2C-2.75632z=20?hl=en</v>
      </c>
    </row>
    <row r="75" spans="2:17" ht="15" x14ac:dyDescent="0.25">
      <c r="B75" s="7" t="s">
        <v>80</v>
      </c>
      <c r="C75" s="8" t="s">
        <v>480</v>
      </c>
      <c r="D75" s="7" t="s">
        <v>327</v>
      </c>
      <c r="E75" s="7" t="s">
        <v>327</v>
      </c>
      <c r="F75" s="7" t="s">
        <v>420</v>
      </c>
      <c r="G75" s="7">
        <v>384852</v>
      </c>
      <c r="H75" s="7">
        <v>397718</v>
      </c>
      <c r="I75" s="11">
        <v>0</v>
      </c>
      <c r="J75" s="9">
        <v>5.5219999999999914</v>
      </c>
      <c r="K75" s="9">
        <v>11.217948717948717</v>
      </c>
      <c r="L75" s="9">
        <v>1.9574944071588367</v>
      </c>
      <c r="M75" s="11">
        <v>1.4344262295081966</v>
      </c>
      <c r="N75" s="9">
        <v>5.5219999999999914</v>
      </c>
      <c r="O75" s="1" t="s">
        <v>580</v>
      </c>
      <c r="P75" s="1" t="str">
        <f>VLOOKUP(TEXT(E75,0),'5) BSP Headroom Data'!$B$7:$L$70,11,FALSE)</f>
        <v>https://www.google.com/maps/d/viewer?mid=1wLVvNAtxF44PseqlxB-yZb4QiTLsY0T8&amp;ll=53.48612%2C-2.19476z=20?hl=en</v>
      </c>
      <c r="Q75" s="1" t="str">
        <f>VLOOKUP(F75,'6)Transmission Capacity - App G'!$C$7:$N$23,11,FALSE)</f>
        <v>https://www.google.com/maps/d/viewer?mid=1wLVvNAtxF44PseqlxB-yZb4QiTLsY0T8&amp;ll=53.49223%2C-2.04417z=20?hl=en</v>
      </c>
    </row>
    <row r="76" spans="2:17" ht="15" x14ac:dyDescent="0.25">
      <c r="B76" s="7" t="s">
        <v>81</v>
      </c>
      <c r="C76" s="8" t="s">
        <v>480</v>
      </c>
      <c r="D76" s="7" t="s">
        <v>81</v>
      </c>
      <c r="E76" s="7" t="s">
        <v>81</v>
      </c>
      <c r="F76" s="7" t="s">
        <v>419</v>
      </c>
      <c r="G76" s="7">
        <v>389161</v>
      </c>
      <c r="H76" s="7">
        <v>403872</v>
      </c>
      <c r="I76" s="11">
        <v>9.5970000000000084</v>
      </c>
      <c r="J76" s="9">
        <v>9.5970000000000084</v>
      </c>
      <c r="K76" s="9">
        <v>27.123395465499435</v>
      </c>
      <c r="L76" s="9">
        <v>4.3996808934982052</v>
      </c>
      <c r="M76" s="11">
        <v>3.20950595722715</v>
      </c>
      <c r="N76" s="9">
        <v>9.5970000000000084</v>
      </c>
      <c r="O76" s="1" t="s">
        <v>581</v>
      </c>
      <c r="P76" s="1" t="str">
        <f>VLOOKUP(TEXT(E76,0),'5) BSP Headroom Data'!$B$7:$L$70,11,FALSE)</f>
        <v>https://www.google.com/maps/d/viewer?mid=1wLVvNAtxF44PseqlxB-yZb4QiTLsY0T8&amp;ll=53.53127%2C-2.16481z=20?hl=en</v>
      </c>
      <c r="Q76" s="1" t="str">
        <f>VLOOKUP(F76,'6)Transmission Capacity - App G'!$C$7:$N$23,11,FALSE)</f>
        <v>https://www.google.com/maps/d/viewer?mid=1wLVvNAtxF44PseqlxB-yZb4QiTLsY0T8&amp;ll=53.52976%2C-2.16566z=20?hl=en</v>
      </c>
    </row>
    <row r="77" spans="2:17" ht="15" x14ac:dyDescent="0.25">
      <c r="B77" s="7" t="s">
        <v>82</v>
      </c>
      <c r="C77" s="8" t="s">
        <v>480</v>
      </c>
      <c r="D77" s="7" t="s">
        <v>402</v>
      </c>
      <c r="E77" s="7" t="s">
        <v>402</v>
      </c>
      <c r="F77" s="7" t="s">
        <v>423</v>
      </c>
      <c r="G77" s="7">
        <v>380280</v>
      </c>
      <c r="H77" s="7">
        <v>411215</v>
      </c>
      <c r="I77" s="11">
        <v>1.7799999999999976</v>
      </c>
      <c r="J77" s="9">
        <v>7.0799999999999983</v>
      </c>
      <c r="K77" s="9">
        <v>11.217948717948717</v>
      </c>
      <c r="L77" s="9">
        <v>1.9574944071588367</v>
      </c>
      <c r="M77" s="11">
        <v>1.4344262295081966</v>
      </c>
      <c r="N77" s="9">
        <v>7.0799999999999983</v>
      </c>
      <c r="O77" s="1" t="s">
        <v>582</v>
      </c>
      <c r="P77" s="1" t="str">
        <f>VLOOKUP(TEXT(E77,0),'5) BSP Headroom Data'!$B$7:$L$70,11,FALSE)</f>
        <v>https://www.google.com/maps/d/viewer?mid=1wLVvNAtxF44PseqlxB-yZb4QiTLsY0T8&amp;ll=53.5967%2C-2.29975z=20?hl=en</v>
      </c>
      <c r="Q77" s="1" t="str">
        <f>VLOOKUP(F77,'6)Transmission Capacity - App G'!$C$7:$N$23,11,FALSE)</f>
        <v>https://www.google.com/maps/d/viewer?mid=1wLVvNAtxF44PseqlxB-yZb4QiTLsY0T8&amp;ll=53.53905%2C-2.35884z=20?hl=en</v>
      </c>
    </row>
    <row r="78" spans="2:17" ht="15" x14ac:dyDescent="0.25">
      <c r="B78" s="7" t="s">
        <v>83</v>
      </c>
      <c r="C78" s="8" t="s">
        <v>480</v>
      </c>
      <c r="D78" s="7" t="s">
        <v>132</v>
      </c>
      <c r="E78" s="7" t="s">
        <v>132</v>
      </c>
      <c r="F78" s="7" t="s">
        <v>423</v>
      </c>
      <c r="G78" s="7">
        <v>383499</v>
      </c>
      <c r="H78" s="7">
        <v>398634</v>
      </c>
      <c r="I78" s="11">
        <v>0</v>
      </c>
      <c r="J78" s="9">
        <v>0</v>
      </c>
      <c r="K78" s="9">
        <v>7</v>
      </c>
      <c r="L78" s="9">
        <v>1.9574944071588367</v>
      </c>
      <c r="M78" s="11">
        <v>1.4344262295081966</v>
      </c>
      <c r="N78" s="9">
        <v>0</v>
      </c>
      <c r="O78" s="1" t="s">
        <v>583</v>
      </c>
      <c r="P78" s="1" t="str">
        <f>VLOOKUP(TEXT(E78,0),'5) BSP Headroom Data'!$B$7:$L$70,11,FALSE)</f>
        <v>https://www.google.com/maps/d/viewer?mid=1wLVvNAtxF44PseqlxB-yZb4QiTLsY0T8&amp;ll=53.49066%2C-2.27698z=20?hl=en</v>
      </c>
      <c r="Q78" s="1" t="str">
        <f>VLOOKUP(F78,'6)Transmission Capacity - App G'!$C$7:$N$23,11,FALSE)</f>
        <v>https://www.google.com/maps/d/viewer?mid=1wLVvNAtxF44PseqlxB-yZb4QiTLsY0T8&amp;ll=53.53905%2C-2.35884z=20?hl=en</v>
      </c>
    </row>
    <row r="79" spans="2:17" ht="15" x14ac:dyDescent="0.25">
      <c r="B79" s="7" t="s">
        <v>84</v>
      </c>
      <c r="C79" s="8" t="s">
        <v>480</v>
      </c>
      <c r="D79" s="7" t="s">
        <v>395</v>
      </c>
      <c r="E79" s="7" t="s">
        <v>395</v>
      </c>
      <c r="F79" s="7" t="s">
        <v>422</v>
      </c>
      <c r="G79" s="7">
        <v>375542</v>
      </c>
      <c r="H79" s="7">
        <v>394453</v>
      </c>
      <c r="I79" s="11">
        <v>2.7700000000000014</v>
      </c>
      <c r="J79" s="9">
        <v>13.67</v>
      </c>
      <c r="K79" s="9">
        <v>7</v>
      </c>
      <c r="L79" s="9">
        <v>1.9574944071588367</v>
      </c>
      <c r="M79" s="11">
        <v>1.4344262295081966</v>
      </c>
      <c r="N79" s="9">
        <v>7</v>
      </c>
      <c r="O79" s="1" t="s">
        <v>584</v>
      </c>
      <c r="P79" s="1" t="str">
        <f>VLOOKUP(TEXT(E79,0),'5) BSP Headroom Data'!$B$7:$L$70,11,FALSE)</f>
        <v>https://www.google.com/maps/d/viewer?mid=1wLVvNAtxF44PseqlxB-yZb4QiTLsY0T8&amp;ll=53.47087%2C-2.35076z=20?hl=en</v>
      </c>
      <c r="Q79" s="1" t="str">
        <f>VLOOKUP(F79,'6)Transmission Capacity - App G'!$C$7:$N$23,11,FALSE)</f>
        <v>https://www.google.com/maps/d/viewer?mid=1wLVvNAtxF44PseqlxB-yZb4QiTLsY0T8&amp;ll=53.43349%2C-2.40648z=20?hl=en</v>
      </c>
    </row>
    <row r="80" spans="2:17" ht="15" x14ac:dyDescent="0.25">
      <c r="B80" s="7" t="s">
        <v>85</v>
      </c>
      <c r="C80" s="8" t="s">
        <v>481</v>
      </c>
      <c r="D80" s="7" t="s">
        <v>394</v>
      </c>
      <c r="E80" s="76" t="s">
        <v>37</v>
      </c>
      <c r="F80" s="7" t="s">
        <v>495</v>
      </c>
      <c r="G80" s="7">
        <v>319188</v>
      </c>
      <c r="H80" s="7">
        <v>470003</v>
      </c>
      <c r="I80" s="11">
        <v>5.974000000000002</v>
      </c>
      <c r="J80" s="9">
        <v>13.374000000000001</v>
      </c>
      <c r="K80" s="9">
        <v>32.18</v>
      </c>
      <c r="L80" s="9">
        <v>10</v>
      </c>
      <c r="M80" s="11">
        <v>7.1871968962172659</v>
      </c>
      <c r="N80" s="9">
        <v>13.374000000000001</v>
      </c>
      <c r="O80" s="1" t="s">
        <v>585</v>
      </c>
      <c r="P80" s="1" t="str">
        <f>VLOOKUP(TEXT(E80,0),'5) BSP Headroom Data'!$B$7:$L$70,11,FALSE)</f>
        <v>https://www.google.com/maps/d/viewer?mid=1wLVvNAtxF44PseqlxB-yZb4QiTLsY0T8&amp;ll=54.12391%2C-3.23018z=20?hl=en</v>
      </c>
      <c r="Q80" s="1" t="str">
        <f>VLOOKUP(F80,'6)Transmission Capacity - App G'!$C$7:$N$23,11,FALSE)</f>
        <v>https://www.google.com/maps/d/viewer?mid=1wLVvNAtxF44PseqlxB-yZb4QiTLsY0T8&amp;ll=54.94163%2C-2.96438z=20?hl=en</v>
      </c>
    </row>
    <row r="81" spans="2:17" ht="15" x14ac:dyDescent="0.25">
      <c r="B81" s="7" t="s">
        <v>86</v>
      </c>
      <c r="C81" s="8" t="s">
        <v>480</v>
      </c>
      <c r="D81" s="7" t="s">
        <v>401</v>
      </c>
      <c r="E81" s="7" t="s">
        <v>401</v>
      </c>
      <c r="F81" s="7" t="s">
        <v>425</v>
      </c>
      <c r="G81" s="7">
        <v>387062</v>
      </c>
      <c r="H81" s="7">
        <v>389054</v>
      </c>
      <c r="I81" s="11">
        <v>4.6400000000000006</v>
      </c>
      <c r="J81" s="9">
        <v>8.14</v>
      </c>
      <c r="K81" s="9">
        <v>22.318955926401365</v>
      </c>
      <c r="L81" s="9">
        <v>11.278819305943356</v>
      </c>
      <c r="M81" s="11">
        <v>8.2277416542660813</v>
      </c>
      <c r="N81" s="9">
        <v>8.14</v>
      </c>
      <c r="O81" s="1" t="s">
        <v>586</v>
      </c>
      <c r="P81" s="1" t="str">
        <f>VLOOKUP(TEXT(E81,0),'5) BSP Headroom Data'!$B$7:$L$70,11,FALSE)</f>
        <v>https://www.google.com/maps/d/viewer?mid=1wLVvNAtxF44PseqlxB-yZb4QiTLsY0T8&amp;ll=53.39156%2C-2.16403z=20?hl=en</v>
      </c>
      <c r="Q81" s="1" t="str">
        <f>VLOOKUP(F81,'6)Transmission Capacity - App G'!$C$7:$N$23,11,FALSE)</f>
        <v>https://www.google.com/maps/d/viewer?mid=1wLVvNAtxF44PseqlxB-yZb4QiTLsY0T8&amp;ll=53.41506%2C-2.13109z=20?hl=en</v>
      </c>
    </row>
    <row r="82" spans="2:17" ht="15" x14ac:dyDescent="0.25">
      <c r="B82" s="7" t="s">
        <v>87</v>
      </c>
      <c r="C82" s="8" t="s">
        <v>481</v>
      </c>
      <c r="D82" s="7" t="s">
        <v>401</v>
      </c>
      <c r="E82" s="7" t="s">
        <v>401</v>
      </c>
      <c r="F82" s="7" t="s">
        <v>425</v>
      </c>
      <c r="G82" s="7">
        <v>387386</v>
      </c>
      <c r="H82" s="7">
        <v>386308</v>
      </c>
      <c r="I82" s="11">
        <v>7.3499999999999979</v>
      </c>
      <c r="J82" s="9">
        <v>11.95</v>
      </c>
      <c r="K82" s="9">
        <v>31.592105263157894</v>
      </c>
      <c r="L82" s="9">
        <v>12.762483130904185</v>
      </c>
      <c r="M82" s="11">
        <v>9.1726479146459763</v>
      </c>
      <c r="N82" s="9">
        <v>11.95</v>
      </c>
      <c r="O82" s="1" t="s">
        <v>587</v>
      </c>
      <c r="P82" s="1" t="str">
        <f>VLOOKUP(TEXT(E82,0),'5) BSP Headroom Data'!$B$7:$L$70,11,FALSE)</f>
        <v>https://www.google.com/maps/d/viewer?mid=1wLVvNAtxF44PseqlxB-yZb4QiTLsY0T8&amp;ll=53.39156%2C-2.16403z=20?hl=en</v>
      </c>
      <c r="Q82" s="1" t="str">
        <f>VLOOKUP(F82,'6)Transmission Capacity - App G'!$C$7:$N$23,11,FALSE)</f>
        <v>https://www.google.com/maps/d/viewer?mid=1wLVvNAtxF44PseqlxB-yZb4QiTLsY0T8&amp;ll=53.41506%2C-2.13109z=20?hl=en</v>
      </c>
    </row>
    <row r="83" spans="2:17" ht="15" x14ac:dyDescent="0.25">
      <c r="B83" s="7" t="s">
        <v>88</v>
      </c>
      <c r="C83" s="8" t="s">
        <v>480</v>
      </c>
      <c r="D83" s="7" t="s">
        <v>405</v>
      </c>
      <c r="E83" s="7" t="s">
        <v>405</v>
      </c>
      <c r="F83" s="7" t="s">
        <v>423</v>
      </c>
      <c r="G83" s="7">
        <v>383606</v>
      </c>
      <c r="H83" s="7">
        <v>402218</v>
      </c>
      <c r="I83" s="11">
        <v>0</v>
      </c>
      <c r="J83" s="9">
        <v>0</v>
      </c>
      <c r="K83" s="9">
        <v>24.774358974358975</v>
      </c>
      <c r="L83" s="9">
        <v>15.475069804547269</v>
      </c>
      <c r="M83" s="11">
        <v>11.28884797067856</v>
      </c>
      <c r="N83" s="9">
        <v>0</v>
      </c>
      <c r="O83" s="1" t="s">
        <v>588</v>
      </c>
      <c r="P83" s="1" t="str">
        <f>VLOOKUP(TEXT(E83,0),'5) BSP Headroom Data'!$B$7:$L$70,11,FALSE)</f>
        <v>https://www.google.com/maps/d/viewer?mid=1wLVvNAtxF44PseqlxB-yZb4QiTLsY0T8&amp;ll=53.51279%2C-2.29754z=20?hl=en</v>
      </c>
      <c r="Q83" s="1" t="str">
        <f>VLOOKUP(F83,'6)Transmission Capacity - App G'!$C$7:$N$23,11,FALSE)</f>
        <v>https://www.google.com/maps/d/viewer?mid=1wLVvNAtxF44PseqlxB-yZb4QiTLsY0T8&amp;ll=53.53905%2C-2.35884z=20?hl=en</v>
      </c>
    </row>
    <row r="84" spans="2:17" ht="15" x14ac:dyDescent="0.25">
      <c r="B84" s="7" t="s">
        <v>89</v>
      </c>
      <c r="C84" s="8" t="s">
        <v>481</v>
      </c>
      <c r="D84" s="7" t="s">
        <v>382</v>
      </c>
      <c r="E84" s="7" t="s">
        <v>382</v>
      </c>
      <c r="F84" s="7" t="s">
        <v>418</v>
      </c>
      <c r="G84" s="7">
        <v>382184</v>
      </c>
      <c r="H84" s="7">
        <v>373490</v>
      </c>
      <c r="I84" s="11">
        <v>8.4320000000000022</v>
      </c>
      <c r="J84" s="9">
        <v>15.432000000000002</v>
      </c>
      <c r="K84" s="9">
        <v>11.217948717948717</v>
      </c>
      <c r="L84" s="9">
        <v>1.9574944071588367</v>
      </c>
      <c r="M84" s="11">
        <v>1.4344262295081966</v>
      </c>
      <c r="N84" s="9">
        <v>11.217948717948717</v>
      </c>
      <c r="O84" s="1" t="s">
        <v>589</v>
      </c>
      <c r="P84" s="1" t="str">
        <f>VLOOKUP(TEXT(E84,0),'5) BSP Headroom Data'!$B$7:$L$70,11,FALSE)</f>
        <v>https://www.google.com/maps/d/viewer?mid=1wLVvNAtxF44PseqlxB-yZb4QiTLsY0T8&amp;ll=53.36201%2C-2.2408z=20?hl=en</v>
      </c>
      <c r="Q84" s="1" t="str">
        <f>VLOOKUP(F84,'6)Transmission Capacity - App G'!$C$7:$N$23,11,FALSE)</f>
        <v>https://www.google.com/maps/d/viewer?mid=1wLVvNAtxF44PseqlxB-yZb4QiTLsY0T8&amp;ll=53.42198%2C-2.27508z=20?hl=en</v>
      </c>
    </row>
    <row r="85" spans="2:17" ht="15" x14ac:dyDescent="0.25">
      <c r="B85" s="7" t="s">
        <v>90</v>
      </c>
      <c r="C85" s="8" t="s">
        <v>480</v>
      </c>
      <c r="D85" s="7" t="s">
        <v>406</v>
      </c>
      <c r="E85" s="7" t="s">
        <v>406</v>
      </c>
      <c r="F85" s="7" t="s">
        <v>418</v>
      </c>
      <c r="G85" s="7">
        <v>381030</v>
      </c>
      <c r="H85" s="7">
        <v>396165</v>
      </c>
      <c r="I85" s="11">
        <v>0</v>
      </c>
      <c r="J85" s="9">
        <v>0.18499999999999872</v>
      </c>
      <c r="K85" s="9">
        <v>24.192857142857143</v>
      </c>
      <c r="L85" s="9">
        <v>8.7124052652572779</v>
      </c>
      <c r="M85" s="11">
        <v>6.3555783424982231</v>
      </c>
      <c r="N85" s="9">
        <v>0.18499999999999872</v>
      </c>
      <c r="O85" s="1" t="s">
        <v>590</v>
      </c>
      <c r="P85" s="1" t="str">
        <f>VLOOKUP(TEXT(E85,0),'5) BSP Headroom Data'!$B$7:$L$70,11,FALSE)</f>
        <v>https://www.google.com/maps/d/viewer?mid=1wLVvNAtxF44PseqlxB-yZb4QiTLsY0T8&amp;ll=53.4523%2C-2.30113z=20?hl=en</v>
      </c>
      <c r="Q85" s="1" t="str">
        <f>VLOOKUP(F85,'6)Transmission Capacity - App G'!$C$7:$N$23,11,FALSE)</f>
        <v>https://www.google.com/maps/d/viewer?mid=1wLVvNAtxF44PseqlxB-yZb4QiTLsY0T8&amp;ll=53.42198%2C-2.27508z=20?hl=en</v>
      </c>
    </row>
    <row r="86" spans="2:17" ht="15" x14ac:dyDescent="0.25">
      <c r="B86" s="7" t="s">
        <v>91</v>
      </c>
      <c r="C86" s="8" t="s">
        <v>480</v>
      </c>
      <c r="D86" s="7" t="s">
        <v>406</v>
      </c>
      <c r="E86" s="7" t="s">
        <v>406</v>
      </c>
      <c r="F86" s="7" t="s">
        <v>418</v>
      </c>
      <c r="G86" s="7">
        <v>381040</v>
      </c>
      <c r="H86" s="7">
        <v>396175</v>
      </c>
      <c r="I86" s="11">
        <v>0.54699999999999704</v>
      </c>
      <c r="J86" s="9">
        <v>12.776</v>
      </c>
      <c r="K86" s="9">
        <v>18.966666666666665</v>
      </c>
      <c r="L86" s="9">
        <v>18.966666666666665</v>
      </c>
      <c r="M86" s="11">
        <v>17.108441728116727</v>
      </c>
      <c r="N86" s="9">
        <v>12.776</v>
      </c>
      <c r="O86" s="1" t="s">
        <v>591</v>
      </c>
      <c r="P86" s="1" t="str">
        <f>VLOOKUP(TEXT(E86,0),'5) BSP Headroom Data'!$B$7:$L$70,11,FALSE)</f>
        <v>https://www.google.com/maps/d/viewer?mid=1wLVvNAtxF44PseqlxB-yZb4QiTLsY0T8&amp;ll=53.4523%2C-2.30113z=20?hl=en</v>
      </c>
      <c r="Q86" s="1" t="str">
        <f>VLOOKUP(F86,'6)Transmission Capacity - App G'!$C$7:$N$23,11,FALSE)</f>
        <v>https://www.google.com/maps/d/viewer?mid=1wLVvNAtxF44PseqlxB-yZb4QiTLsY0T8&amp;ll=53.42198%2C-2.27508z=20?hl=en</v>
      </c>
    </row>
    <row r="87" spans="2:17" ht="15" x14ac:dyDescent="0.25">
      <c r="B87" s="7" t="s">
        <v>92</v>
      </c>
      <c r="C87" s="8" t="s">
        <v>481</v>
      </c>
      <c r="D87" s="7" t="s">
        <v>380</v>
      </c>
      <c r="E87" s="7" t="s">
        <v>380</v>
      </c>
      <c r="F87" s="7" t="s">
        <v>496</v>
      </c>
      <c r="G87" s="7">
        <v>358658</v>
      </c>
      <c r="H87" s="7">
        <v>417041</v>
      </c>
      <c r="I87" s="11">
        <v>2.76</v>
      </c>
      <c r="J87" s="9">
        <v>6.26</v>
      </c>
      <c r="K87" s="9">
        <v>23.804605263157896</v>
      </c>
      <c r="L87" s="9">
        <v>13.676113360323887</v>
      </c>
      <c r="M87" s="11">
        <v>9.8292919495635314</v>
      </c>
      <c r="N87" s="9">
        <v>6.26</v>
      </c>
      <c r="O87" s="1" t="s">
        <v>592</v>
      </c>
      <c r="P87" s="1" t="str">
        <f>VLOOKUP(TEXT(E87,0),'5) BSP Headroom Data'!$B$7:$L$70,11,FALSE)</f>
        <v>https://www.google.com/maps/d/viewer?mid=1wLVvNAtxF44PseqlxB-yZb4QiTLsY0T8&amp;ll=53.61411%2C-2.70439z=20?hl=en</v>
      </c>
      <c r="Q87" s="1" t="str">
        <f>VLOOKUP(F87,'6)Transmission Capacity - App G'!$C$7:$N$23,11,FALSE)</f>
        <v>https://www.google.com/maps/d/viewer?mid=1wLVvNAtxF44PseqlxB-yZb4QiTLsY0T8&amp;ll=53.74622%2C-2.75632z=20?hl=en</v>
      </c>
    </row>
    <row r="88" spans="2:17" ht="15" x14ac:dyDescent="0.25">
      <c r="B88" s="7" t="s">
        <v>93</v>
      </c>
      <c r="C88" s="8" t="s">
        <v>480</v>
      </c>
      <c r="D88" s="7" t="s">
        <v>354</v>
      </c>
      <c r="E88" s="7" t="s">
        <v>354</v>
      </c>
      <c r="F88" s="7" t="s">
        <v>418</v>
      </c>
      <c r="G88" s="7">
        <v>381411</v>
      </c>
      <c r="H88" s="7">
        <v>393754</v>
      </c>
      <c r="I88" s="11">
        <v>2.5670000000000073</v>
      </c>
      <c r="J88" s="9">
        <v>10.5</v>
      </c>
      <c r="K88" s="9">
        <v>11.217948717948717</v>
      </c>
      <c r="L88" s="9">
        <v>1.9574944071588367</v>
      </c>
      <c r="M88" s="11">
        <v>1.4344262295081966</v>
      </c>
      <c r="N88" s="9">
        <v>10.5</v>
      </c>
      <c r="O88" s="1" t="s">
        <v>593</v>
      </c>
      <c r="P88" s="1" t="str">
        <f>VLOOKUP(TEXT(E88,0),'5) BSP Headroom Data'!$B$7:$L$70,11,FALSE)</f>
        <v>https://www.google.com/maps/d/viewer?mid=1wLVvNAtxF44PseqlxB-yZb4QiTLsY0T8&amp;ll=53.42927%2C-2.25292z=20?hl=en</v>
      </c>
      <c r="Q88" s="1" t="str">
        <f>VLOOKUP(F88,'6)Transmission Capacity - App G'!$C$7:$N$23,11,FALSE)</f>
        <v>https://www.google.com/maps/d/viewer?mid=1wLVvNAtxF44PseqlxB-yZb4QiTLsY0T8&amp;ll=53.42198%2C-2.27508z=20?hl=en</v>
      </c>
    </row>
    <row r="89" spans="2:17" ht="15" x14ac:dyDescent="0.25">
      <c r="B89" s="7" t="s">
        <v>94</v>
      </c>
      <c r="C89" s="8" t="s">
        <v>480</v>
      </c>
      <c r="D89" s="7" t="s">
        <v>407</v>
      </c>
      <c r="E89" s="7" t="s">
        <v>407</v>
      </c>
      <c r="F89" s="7" t="s">
        <v>258</v>
      </c>
      <c r="G89" s="7">
        <v>374687</v>
      </c>
      <c r="H89" s="7">
        <v>428919</v>
      </c>
      <c r="I89" s="11">
        <v>5.5</v>
      </c>
      <c r="J89" s="9">
        <v>11.5</v>
      </c>
      <c r="K89" s="9">
        <v>17.916129032258066</v>
      </c>
      <c r="L89" s="9">
        <v>13.091722595078307</v>
      </c>
      <c r="M89" s="11">
        <v>9.5934426229508265</v>
      </c>
      <c r="N89" s="9">
        <v>11.5</v>
      </c>
      <c r="O89" s="1" t="s">
        <v>594</v>
      </c>
      <c r="P89" s="1" t="str">
        <f>VLOOKUP(TEXT(E89,0),'5) BSP Headroom Data'!$B$7:$L$70,11,FALSE)</f>
        <v>https://www.google.com/maps/d/viewer?mid=1wLVvNAtxF44PseqlxB-yZb4QiTLsY0T8&amp;ll=53.77521%2C-2.33688z=20?hl=en</v>
      </c>
      <c r="Q89" s="1" t="str">
        <f>VLOOKUP(F89,'6)Transmission Capacity - App G'!$C$7:$N$23,11,FALSE)</f>
        <v>https://www.google.com/maps/d/viewer?mid=1wLVvNAtxF44PseqlxB-yZb4QiTLsY0T8&amp;ll=53.79502%2C-2.32919z=20?hl=en</v>
      </c>
    </row>
    <row r="90" spans="2:17" ht="15" x14ac:dyDescent="0.25">
      <c r="B90" s="7" t="s">
        <v>95</v>
      </c>
      <c r="C90" s="8" t="s">
        <v>480</v>
      </c>
      <c r="D90" s="7" t="s">
        <v>45</v>
      </c>
      <c r="E90" s="7" t="s">
        <v>45</v>
      </c>
      <c r="F90" s="7" t="s">
        <v>496</v>
      </c>
      <c r="G90" s="7">
        <v>369051</v>
      </c>
      <c r="H90" s="7">
        <v>429883</v>
      </c>
      <c r="I90" s="11">
        <v>0</v>
      </c>
      <c r="J90" s="9">
        <v>2.5</v>
      </c>
      <c r="K90" s="9">
        <v>8.2624305316480573</v>
      </c>
      <c r="L90" s="9">
        <v>1.3402473075388908</v>
      </c>
      <c r="M90" s="11">
        <v>0.97769175124961205</v>
      </c>
      <c r="N90" s="9">
        <v>2.5</v>
      </c>
      <c r="O90" s="1" t="s">
        <v>595</v>
      </c>
      <c r="P90" s="1" t="str">
        <f>VLOOKUP(TEXT(E90,0),'5) BSP Headroom Data'!$B$7:$L$70,11,FALSE)</f>
        <v>https://www.google.com/maps/d/viewer?mid=1wLVvNAtxF44PseqlxB-yZb4QiTLsY0T8&amp;ll=53.7592%2C-2.44764z=20?hl=en</v>
      </c>
      <c r="Q90" s="1" t="str">
        <f>VLOOKUP(F90,'6)Transmission Capacity - App G'!$C$7:$N$23,11,FALSE)</f>
        <v>https://www.google.com/maps/d/viewer?mid=1wLVvNAtxF44PseqlxB-yZb4QiTLsY0T8&amp;ll=53.74622%2C-2.75632z=20?hl=en</v>
      </c>
    </row>
    <row r="91" spans="2:17" ht="15" x14ac:dyDescent="0.25">
      <c r="B91" s="7" t="s">
        <v>96</v>
      </c>
      <c r="C91" s="8" t="s">
        <v>481</v>
      </c>
      <c r="D91" s="7" t="s">
        <v>205</v>
      </c>
      <c r="E91" s="7" t="s">
        <v>205</v>
      </c>
      <c r="F91" s="7" t="s">
        <v>424</v>
      </c>
      <c r="G91" s="7">
        <v>355872</v>
      </c>
      <c r="H91" s="7">
        <v>466268</v>
      </c>
      <c r="I91" s="11">
        <v>0</v>
      </c>
      <c r="J91" s="9">
        <v>2.95</v>
      </c>
      <c r="K91" s="9">
        <v>8.6605263157894736</v>
      </c>
      <c r="L91" s="9">
        <v>8.6605263157894736</v>
      </c>
      <c r="M91" s="11">
        <v>8.6605263157894736</v>
      </c>
      <c r="N91" s="9">
        <v>2.95</v>
      </c>
      <c r="O91" s="1" t="s">
        <v>596</v>
      </c>
      <c r="P91" s="1" t="str">
        <f>VLOOKUP(TEXT(E91,0),'5) BSP Headroom Data'!$B$7:$L$70,11,FALSE)</f>
        <v>https://www.google.com/maps/d/viewer?mid=1wLVvNAtxF44PseqlxB-yZb4QiTLsY0T8&amp;ll=54.06622%2C-2.78639z=20?hl=en</v>
      </c>
      <c r="Q91" s="1" t="str">
        <f>VLOOKUP(F91,'6)Transmission Capacity - App G'!$C$7:$N$23,11,FALSE)</f>
        <v>https://www.google.com/maps/d/viewer?mid=1wLVvNAtxF44PseqlxB-yZb4QiTLsY0T8&amp;ll=54.29784%2C-2.67178z=20?hl=en</v>
      </c>
    </row>
    <row r="92" spans="2:17" ht="15" x14ac:dyDescent="0.25">
      <c r="B92" s="7" t="s">
        <v>97</v>
      </c>
      <c r="C92" s="8" t="s">
        <v>480</v>
      </c>
      <c r="D92" s="7" t="s">
        <v>407</v>
      </c>
      <c r="E92" s="7" t="s">
        <v>407</v>
      </c>
      <c r="F92" s="7" t="s">
        <v>258</v>
      </c>
      <c r="G92" s="7">
        <v>374632</v>
      </c>
      <c r="H92" s="7">
        <v>430529</v>
      </c>
      <c r="I92" s="11">
        <v>11.34</v>
      </c>
      <c r="J92" s="9">
        <v>19.04</v>
      </c>
      <c r="K92" s="9">
        <v>27.577882909520994</v>
      </c>
      <c r="L92" s="9">
        <v>10.728360590347028</v>
      </c>
      <c r="M92" s="11">
        <v>7.8261896850028485</v>
      </c>
      <c r="N92" s="9">
        <v>19.04</v>
      </c>
      <c r="O92" s="1" t="s">
        <v>597</v>
      </c>
      <c r="P92" s="1" t="str">
        <f>VLOOKUP(TEXT(E92,0),'5) BSP Headroom Data'!$B$7:$L$70,11,FALSE)</f>
        <v>https://www.google.com/maps/d/viewer?mid=1wLVvNAtxF44PseqlxB-yZb4QiTLsY0T8&amp;ll=53.77521%2C-2.33688z=20?hl=en</v>
      </c>
      <c r="Q92" s="1" t="str">
        <f>VLOOKUP(F92,'6)Transmission Capacity - App G'!$C$7:$N$23,11,FALSE)</f>
        <v>https://www.google.com/maps/d/viewer?mid=1wLVvNAtxF44PseqlxB-yZb4QiTLsY0T8&amp;ll=53.79502%2C-2.32919z=20?hl=en</v>
      </c>
    </row>
    <row r="93" spans="2:17" ht="15" x14ac:dyDescent="0.25">
      <c r="B93" s="7" t="s">
        <v>98</v>
      </c>
      <c r="C93" s="8" t="s">
        <v>480</v>
      </c>
      <c r="D93" s="7" t="s">
        <v>43</v>
      </c>
      <c r="E93" s="7" t="s">
        <v>43</v>
      </c>
      <c r="F93" s="7" t="s">
        <v>496</v>
      </c>
      <c r="G93" s="7">
        <v>332286</v>
      </c>
      <c r="H93" s="7">
        <v>443104</v>
      </c>
      <c r="I93" s="11">
        <v>4.7279999999999998</v>
      </c>
      <c r="J93" s="9">
        <v>8.2279999999999998</v>
      </c>
      <c r="K93" s="9">
        <v>23.89846153846154</v>
      </c>
      <c r="L93" s="9">
        <v>7.1991051454138777</v>
      </c>
      <c r="M93" s="11">
        <v>5.2754098360655792</v>
      </c>
      <c r="N93" s="9">
        <v>8.2279999999999998</v>
      </c>
      <c r="O93" s="1" t="s">
        <v>598</v>
      </c>
      <c r="P93" s="1" t="str">
        <f>VLOOKUP(TEXT(E93,0),'5) BSP Headroom Data'!$B$7:$L$70,11,FALSE)</f>
        <v>https://www.google.com/maps/d/viewer?mid=1wLVvNAtxF44PseqlxB-yZb4QiTLsY0T8&amp;ll=53.84897%2C-3.04054z=20?hl=en</v>
      </c>
      <c r="Q93" s="1" t="str">
        <f>VLOOKUP(F93,'6)Transmission Capacity - App G'!$C$7:$N$23,11,FALSE)</f>
        <v>https://www.google.com/maps/d/viewer?mid=1wLVvNAtxF44PseqlxB-yZb4QiTLsY0T8&amp;ll=53.74622%2C-2.75632z=20?hl=en</v>
      </c>
    </row>
    <row r="94" spans="2:17" ht="15" x14ac:dyDescent="0.25">
      <c r="B94" s="7" t="s">
        <v>99</v>
      </c>
      <c r="C94" s="8" t="s">
        <v>481</v>
      </c>
      <c r="D94" s="7" t="s">
        <v>403</v>
      </c>
      <c r="E94" s="7" t="s">
        <v>403</v>
      </c>
      <c r="F94" s="7" t="s">
        <v>423</v>
      </c>
      <c r="G94" s="7">
        <v>379289</v>
      </c>
      <c r="H94" s="7">
        <v>403073</v>
      </c>
      <c r="I94" s="11">
        <v>6.4060000000000006</v>
      </c>
      <c r="J94" s="9">
        <v>9.9060000000000006</v>
      </c>
      <c r="K94" s="9">
        <v>7</v>
      </c>
      <c r="L94" s="9">
        <v>1.9574944071588367</v>
      </c>
      <c r="M94" s="11">
        <v>1.4344262295081966</v>
      </c>
      <c r="N94" s="9">
        <v>7</v>
      </c>
      <c r="O94" s="1" t="s">
        <v>599</v>
      </c>
      <c r="P94" s="1" t="str">
        <f>VLOOKUP(TEXT(E94,0),'5) BSP Headroom Data'!$B$7:$L$70,11,FALSE)</f>
        <v>https://www.google.com/maps/d/viewer?mid=1wLVvNAtxF44PseqlxB-yZb4QiTLsY0T8&amp;ll=53.53905%2C-2.35884z=20?hl=en</v>
      </c>
      <c r="Q94" s="1" t="str">
        <f>VLOOKUP(F94,'6)Transmission Capacity - App G'!$C$7:$N$23,11,FALSE)</f>
        <v>https://www.google.com/maps/d/viewer?mid=1wLVvNAtxF44PseqlxB-yZb4QiTLsY0T8&amp;ll=53.53905%2C-2.35884z=20?hl=en</v>
      </c>
    </row>
    <row r="95" spans="2:17" ht="15" x14ac:dyDescent="0.25">
      <c r="B95" s="7" t="s">
        <v>100</v>
      </c>
      <c r="C95" s="8" t="s">
        <v>480</v>
      </c>
      <c r="D95" s="7" t="s">
        <v>242</v>
      </c>
      <c r="E95" s="7" t="s">
        <v>242</v>
      </c>
      <c r="F95" s="7" t="s">
        <v>258</v>
      </c>
      <c r="G95" s="7">
        <v>386638</v>
      </c>
      <c r="H95" s="7">
        <v>437064</v>
      </c>
      <c r="I95" s="11">
        <v>0</v>
      </c>
      <c r="J95" s="9">
        <v>0</v>
      </c>
      <c r="K95" s="9">
        <v>0</v>
      </c>
      <c r="L95" s="9">
        <v>0</v>
      </c>
      <c r="M95" s="11">
        <v>0</v>
      </c>
      <c r="N95" s="9">
        <v>0</v>
      </c>
      <c r="O95" s="1" t="s">
        <v>600</v>
      </c>
      <c r="P95" s="1" t="str">
        <f>VLOOKUP(TEXT(E95,0),'5) BSP Headroom Data'!$B$7:$L$70,11,FALSE)</f>
        <v>https://www.google.com/maps/d/viewer?mid=1wLVvNAtxF44PseqlxB-yZb4QiTLsY0T8&amp;ll=53.84299%2C-2.214z=20?hl=en</v>
      </c>
      <c r="Q95" s="1" t="str">
        <f>VLOOKUP(F95,'6)Transmission Capacity - App G'!$C$7:$N$23,11,FALSE)</f>
        <v>https://www.google.com/maps/d/viewer?mid=1wLVvNAtxF44PseqlxB-yZb4QiTLsY0T8&amp;ll=53.79502%2C-2.32919z=20?hl=en</v>
      </c>
    </row>
    <row r="96" spans="2:17" ht="15" x14ac:dyDescent="0.25">
      <c r="B96" s="7" t="s">
        <v>101</v>
      </c>
      <c r="C96" s="8" t="s">
        <v>480</v>
      </c>
      <c r="D96" s="7" t="s">
        <v>407</v>
      </c>
      <c r="E96" s="7" t="s">
        <v>407</v>
      </c>
      <c r="F96" s="7" t="s">
        <v>258</v>
      </c>
      <c r="G96" s="7">
        <v>382462</v>
      </c>
      <c r="H96" s="7">
        <v>432232</v>
      </c>
      <c r="I96" s="11">
        <v>2.3940000000000019</v>
      </c>
      <c r="J96" s="9">
        <v>12.794</v>
      </c>
      <c r="K96" s="9">
        <v>17.419957704224668</v>
      </c>
      <c r="L96" s="9">
        <v>2.8256880733944967</v>
      </c>
      <c r="M96" s="11">
        <v>2.0613001088846001</v>
      </c>
      <c r="N96" s="9">
        <v>12.794</v>
      </c>
      <c r="O96" s="1" t="s">
        <v>601</v>
      </c>
      <c r="P96" s="1" t="str">
        <f>VLOOKUP(TEXT(E96,0),'5) BSP Headroom Data'!$B$7:$L$70,11,FALSE)</f>
        <v>https://www.google.com/maps/d/viewer?mid=1wLVvNAtxF44PseqlxB-yZb4QiTLsY0T8&amp;ll=53.77521%2C-2.33688z=20?hl=en</v>
      </c>
      <c r="Q96" s="1" t="str">
        <f>VLOOKUP(F96,'6)Transmission Capacity - App G'!$C$7:$N$23,11,FALSE)</f>
        <v>https://www.google.com/maps/d/viewer?mid=1wLVvNAtxF44PseqlxB-yZb4QiTLsY0T8&amp;ll=53.79502%2C-2.32919z=20?hl=en</v>
      </c>
    </row>
    <row r="97" spans="2:17" ht="15" x14ac:dyDescent="0.25">
      <c r="B97" s="7" t="s">
        <v>102</v>
      </c>
      <c r="C97" s="8" t="s">
        <v>481</v>
      </c>
      <c r="D97" s="7" t="s">
        <v>341</v>
      </c>
      <c r="E97" s="7" t="s">
        <v>341</v>
      </c>
      <c r="F97" s="7" t="s">
        <v>495</v>
      </c>
      <c r="G97" s="7">
        <v>329874</v>
      </c>
      <c r="H97" s="7">
        <v>497641</v>
      </c>
      <c r="I97" s="11">
        <v>0</v>
      </c>
      <c r="J97" s="9">
        <v>0.49400000000000022</v>
      </c>
      <c r="K97" s="9">
        <v>5.1931034482758625</v>
      </c>
      <c r="L97" s="9">
        <v>5.1931034482758625</v>
      </c>
      <c r="M97" s="11">
        <v>5.1931034482758625</v>
      </c>
      <c r="N97" s="9">
        <v>0.49400000000000022</v>
      </c>
      <c r="O97" s="1" t="s">
        <v>602</v>
      </c>
      <c r="P97" s="1" t="str">
        <f>VLOOKUP(TEXT(E97,0),'5) BSP Headroom Data'!$B$7:$L$70,11,FALSE)</f>
        <v>https://www.google.com/maps/d/viewer?mid=1wLVvNAtxF44PseqlxB-yZb4QiTLsY0T8&amp;ll=54.1907%2C-3.11215z=20?hl=en</v>
      </c>
      <c r="Q97" s="1" t="str">
        <f>VLOOKUP(F97,'6)Transmission Capacity - App G'!$C$7:$N$23,11,FALSE)</f>
        <v>https://www.google.com/maps/d/viewer?mid=1wLVvNAtxF44PseqlxB-yZb4QiTLsY0T8&amp;ll=54.94163%2C-2.96438z=20?hl=en</v>
      </c>
    </row>
    <row r="98" spans="2:17" ht="15" x14ac:dyDescent="0.25">
      <c r="B98" s="7" t="s">
        <v>103</v>
      </c>
      <c r="C98" s="8" t="s">
        <v>480</v>
      </c>
      <c r="D98" s="7" t="s">
        <v>334</v>
      </c>
      <c r="E98" s="7" t="s">
        <v>334</v>
      </c>
      <c r="F98" s="7" t="s">
        <v>500</v>
      </c>
      <c r="G98" s="7">
        <v>333013</v>
      </c>
      <c r="H98" s="7">
        <v>446934</v>
      </c>
      <c r="I98" s="11">
        <v>5.4499999999999993</v>
      </c>
      <c r="J98" s="9">
        <v>10.050000000000001</v>
      </c>
      <c r="K98" s="9">
        <v>11.217948717948717</v>
      </c>
      <c r="L98" s="9">
        <v>1.9574944071588367</v>
      </c>
      <c r="M98" s="11">
        <v>1.4344262295081966</v>
      </c>
      <c r="N98" s="9">
        <v>10.050000000000001</v>
      </c>
      <c r="O98" s="1" t="s">
        <v>603</v>
      </c>
      <c r="P98" s="1" t="str">
        <f>VLOOKUP(TEXT(E98,0),'5) BSP Headroom Data'!$B$7:$L$70,11,FALSE)</f>
        <v>https://www.google.com/maps/d/viewer?mid=1wLVvNAtxF44PseqlxB-yZb4QiTLsY0T8&amp;ll=53.8709%2C-3.00229z=20?hl=en</v>
      </c>
      <c r="Q98" s="1" t="str">
        <f>VLOOKUP(F98,'6)Transmission Capacity - App G'!$C$7:$N$23,11,FALSE)</f>
        <v>https://www.google.com/maps/d/viewer?mid=1wLVvNAtxF44PseqlxB-yZb4QiTLsY0T8&amp;ll=53.87925%2C-2.98909z=20?hl=en</v>
      </c>
    </row>
    <row r="99" spans="2:17" ht="15" x14ac:dyDescent="0.25">
      <c r="B99" s="7" t="s">
        <v>104</v>
      </c>
      <c r="C99" s="8" t="s">
        <v>481</v>
      </c>
      <c r="D99" s="7" t="s">
        <v>393</v>
      </c>
      <c r="E99" s="7" t="s">
        <v>393</v>
      </c>
      <c r="F99" s="7" t="s">
        <v>423</v>
      </c>
      <c r="G99" s="7">
        <v>371893</v>
      </c>
      <c r="H99" s="7">
        <v>413641</v>
      </c>
      <c r="I99" s="11">
        <v>5.68</v>
      </c>
      <c r="J99" s="9">
        <v>9.98</v>
      </c>
      <c r="K99" s="9">
        <v>11.217948717948717</v>
      </c>
      <c r="L99" s="9">
        <v>1.9574944071588367</v>
      </c>
      <c r="M99" s="11">
        <v>1.4344262295081966</v>
      </c>
      <c r="N99" s="9">
        <v>9.98</v>
      </c>
      <c r="O99" s="1" t="s">
        <v>604</v>
      </c>
      <c r="P99" s="1" t="str">
        <f>VLOOKUP(TEXT(E99,0),'5) BSP Headroom Data'!$B$7:$L$70,11,FALSE)</f>
        <v>https://www.google.com/maps/d/viewer?mid=1wLVvNAtxF44PseqlxB-yZb4QiTLsY0T8&amp;ll=53.59102%2C-2.42059z=20?hl=en</v>
      </c>
      <c r="Q99" s="1" t="str">
        <f>VLOOKUP(F99,'6)Transmission Capacity - App G'!$C$7:$N$23,11,FALSE)</f>
        <v>https://www.google.com/maps/d/viewer?mid=1wLVvNAtxF44PseqlxB-yZb4QiTLsY0T8&amp;ll=53.53905%2C-2.35884z=20?hl=en</v>
      </c>
    </row>
    <row r="100" spans="2:17" ht="15" x14ac:dyDescent="0.25">
      <c r="B100" s="7" t="s">
        <v>105</v>
      </c>
      <c r="C100" s="8" t="s">
        <v>480</v>
      </c>
      <c r="D100" s="7" t="s">
        <v>388</v>
      </c>
      <c r="E100" s="7" t="s">
        <v>388</v>
      </c>
      <c r="F100" s="7" t="s">
        <v>496</v>
      </c>
      <c r="G100" s="7">
        <v>353740</v>
      </c>
      <c r="H100" s="7">
        <v>430080</v>
      </c>
      <c r="I100" s="11">
        <v>3.1049999999999969</v>
      </c>
      <c r="J100" s="9">
        <v>7.2049999999999983</v>
      </c>
      <c r="K100" s="9">
        <v>11.217948717948717</v>
      </c>
      <c r="L100" s="9">
        <v>1.9574944071588367</v>
      </c>
      <c r="M100" s="11">
        <v>1.4344262295081966</v>
      </c>
      <c r="N100" s="9">
        <v>7.2049999999999983</v>
      </c>
      <c r="O100" s="1" t="s">
        <v>605</v>
      </c>
      <c r="P100" s="1" t="str">
        <f>VLOOKUP(TEXT(E100,0),'5) BSP Headroom Data'!$B$7:$L$70,11,FALSE)</f>
        <v>https://www.google.com/maps/d/viewer?mid=1wLVvNAtxF44PseqlxB-yZb4QiTLsY0T8&amp;ll=53.75725%2C-2.73184z=20?hl=en</v>
      </c>
      <c r="Q100" s="1" t="str">
        <f>VLOOKUP(F100,'6)Transmission Capacity - App G'!$C$7:$N$23,11,FALSE)</f>
        <v>https://www.google.com/maps/d/viewer?mid=1wLVvNAtxF44PseqlxB-yZb4QiTLsY0T8&amp;ll=53.74622%2C-2.75632z=20?hl=en</v>
      </c>
    </row>
    <row r="101" spans="2:17" ht="15" x14ac:dyDescent="0.25">
      <c r="B101" s="7" t="s">
        <v>106</v>
      </c>
      <c r="C101" s="8" t="s">
        <v>481</v>
      </c>
      <c r="D101" s="7" t="s">
        <v>356</v>
      </c>
      <c r="E101" s="7" t="s">
        <v>356</v>
      </c>
      <c r="F101" s="7" t="s">
        <v>423</v>
      </c>
      <c r="G101" s="7">
        <v>362706</v>
      </c>
      <c r="H101" s="7">
        <v>410859</v>
      </c>
      <c r="I101" s="11">
        <v>0.18700000000000117</v>
      </c>
      <c r="J101" s="9">
        <v>7.0869999999999997</v>
      </c>
      <c r="K101" s="9">
        <v>32.430481283422459</v>
      </c>
      <c r="L101" s="9">
        <v>6.3319838056680169</v>
      </c>
      <c r="M101" s="11">
        <v>4.5509214354995153</v>
      </c>
      <c r="N101" s="9">
        <v>7.0869999999999997</v>
      </c>
      <c r="O101" s="1" t="s">
        <v>606</v>
      </c>
      <c r="P101" s="1" t="str">
        <f>VLOOKUP(TEXT(E101,0),'5) BSP Headroom Data'!$B$7:$L$70,11,FALSE)</f>
        <v>https://www.google.com/maps/d/viewer?mid=1wLVvNAtxF44PseqlxB-yZb4QiTLsY0T8&amp;ll=53.55846%2C-2.51787z=20?hl=en</v>
      </c>
      <c r="Q101" s="1" t="str">
        <f>VLOOKUP(F101,'6)Transmission Capacity - App G'!$C$7:$N$23,11,FALSE)</f>
        <v>https://www.google.com/maps/d/viewer?mid=1wLVvNAtxF44PseqlxB-yZb4QiTLsY0T8&amp;ll=53.53905%2C-2.35884z=20?hl=en</v>
      </c>
    </row>
    <row r="102" spans="2:17" ht="15" x14ac:dyDescent="0.25">
      <c r="B102" s="7" t="s">
        <v>107</v>
      </c>
      <c r="C102" s="8" t="s">
        <v>481</v>
      </c>
      <c r="D102" s="7" t="s">
        <v>141</v>
      </c>
      <c r="E102" s="7" t="s">
        <v>141</v>
      </c>
      <c r="F102" s="7" t="s">
        <v>421</v>
      </c>
      <c r="G102" s="7">
        <v>365430</v>
      </c>
      <c r="H102" s="7">
        <v>395366</v>
      </c>
      <c r="I102" s="11">
        <v>2.9399999999999995</v>
      </c>
      <c r="J102" s="9">
        <v>8.94</v>
      </c>
      <c r="K102" s="9">
        <v>0</v>
      </c>
      <c r="L102" s="9">
        <v>0</v>
      </c>
      <c r="M102" s="11">
        <v>0</v>
      </c>
      <c r="N102" s="9">
        <v>0</v>
      </c>
      <c r="O102" s="1" t="s">
        <v>607</v>
      </c>
      <c r="P102" s="1" t="str">
        <f>VLOOKUP(TEXT(E102,0),'5) BSP Headroom Data'!$B$7:$L$70,11,FALSE)</f>
        <v>https://www.google.com/maps/d/viewer?mid=1wLVvNAtxF44PseqlxB-yZb4QiTLsY0T8&amp;ll=53.47498%2C-2.59493z=20?hl=en</v>
      </c>
      <c r="Q102" s="1" t="str">
        <f>VLOOKUP(F102,'6)Transmission Capacity - App G'!$C$7:$N$23,11,FALSE)</f>
        <v>https://www.google.com/maps/d/viewer?mid=1wLVvNAtxF44PseqlxB-yZb4QiTLsY0T8&amp;ll=53.43422%2C-2.69482z=20?hl=en</v>
      </c>
    </row>
    <row r="103" spans="2:17" ht="15" x14ac:dyDescent="0.25">
      <c r="B103" s="7" t="s">
        <v>108</v>
      </c>
      <c r="C103" s="8" t="s">
        <v>481</v>
      </c>
      <c r="D103" s="7" t="s">
        <v>403</v>
      </c>
      <c r="E103" s="7" t="s">
        <v>403</v>
      </c>
      <c r="F103" s="7" t="s">
        <v>423</v>
      </c>
      <c r="G103" s="7">
        <v>369848</v>
      </c>
      <c r="H103" s="7">
        <v>404515</v>
      </c>
      <c r="I103" s="11">
        <v>12.296248800000001</v>
      </c>
      <c r="J103" s="9">
        <v>20.475000000000001</v>
      </c>
      <c r="K103" s="9">
        <v>7</v>
      </c>
      <c r="L103" s="9">
        <v>1.9574944071588367</v>
      </c>
      <c r="M103" s="11">
        <v>1.4344262295081966</v>
      </c>
      <c r="N103" s="9">
        <v>7</v>
      </c>
      <c r="O103" s="1" t="s">
        <v>608</v>
      </c>
      <c r="P103" s="1" t="str">
        <f>VLOOKUP(TEXT(E103,0),'5) BSP Headroom Data'!$B$7:$L$70,11,FALSE)</f>
        <v>https://www.google.com/maps/d/viewer?mid=1wLVvNAtxF44PseqlxB-yZb4QiTLsY0T8&amp;ll=53.53905%2C-2.35884z=20?hl=en</v>
      </c>
      <c r="Q103" s="1" t="str">
        <f>VLOOKUP(F103,'6)Transmission Capacity - App G'!$C$7:$N$23,11,FALSE)</f>
        <v>https://www.google.com/maps/d/viewer?mid=1wLVvNAtxF44PseqlxB-yZb4QiTLsY0T8&amp;ll=53.53905%2C-2.35884z=20?hl=en</v>
      </c>
    </row>
    <row r="104" spans="2:17" ht="15" x14ac:dyDescent="0.25">
      <c r="B104" s="7" t="s">
        <v>109</v>
      </c>
      <c r="C104" s="8" t="s">
        <v>481</v>
      </c>
      <c r="D104" s="7" t="s">
        <v>341</v>
      </c>
      <c r="E104" s="7" t="s">
        <v>341</v>
      </c>
      <c r="F104" s="7" t="s">
        <v>495</v>
      </c>
      <c r="G104" s="7">
        <v>323582</v>
      </c>
      <c r="H104" s="7">
        <v>474255</v>
      </c>
      <c r="I104" s="11">
        <v>2.1980000000000004</v>
      </c>
      <c r="J104" s="9">
        <v>9.6980000000000004</v>
      </c>
      <c r="K104" s="9">
        <v>32.09310713331552</v>
      </c>
      <c r="L104" s="9">
        <v>16.025641025641026</v>
      </c>
      <c r="M104" s="11">
        <v>11.517943743937925</v>
      </c>
      <c r="N104" s="9">
        <v>9.6980000000000004</v>
      </c>
      <c r="O104" s="1" t="s">
        <v>609</v>
      </c>
      <c r="P104" s="1" t="str">
        <f>VLOOKUP(TEXT(E104,0),'5) BSP Headroom Data'!$B$7:$L$70,11,FALSE)</f>
        <v>https://www.google.com/maps/d/viewer?mid=1wLVvNAtxF44PseqlxB-yZb4QiTLsY0T8&amp;ll=54.1907%2C-3.11215z=20?hl=en</v>
      </c>
      <c r="Q104" s="1" t="str">
        <f>VLOOKUP(F104,'6)Transmission Capacity - App G'!$C$7:$N$23,11,FALSE)</f>
        <v>https://www.google.com/maps/d/viewer?mid=1wLVvNAtxF44PseqlxB-yZb4QiTLsY0T8&amp;ll=54.94163%2C-2.96438z=20?hl=en</v>
      </c>
    </row>
    <row r="105" spans="2:17" ht="15" x14ac:dyDescent="0.25">
      <c r="B105" s="7" t="s">
        <v>110</v>
      </c>
      <c r="C105" s="8" t="s">
        <v>480</v>
      </c>
      <c r="D105" s="7" t="s">
        <v>400</v>
      </c>
      <c r="E105" s="7" t="s">
        <v>400</v>
      </c>
      <c r="F105" s="7" t="s">
        <v>418</v>
      </c>
      <c r="G105" s="7">
        <v>383463</v>
      </c>
      <c r="H105" s="7">
        <v>398149</v>
      </c>
      <c r="I105" s="11">
        <v>0</v>
      </c>
      <c r="J105" s="9">
        <v>3.8290000000000077</v>
      </c>
      <c r="K105" s="9">
        <v>31.645348837209301</v>
      </c>
      <c r="L105" s="9">
        <v>12.127642600717987</v>
      </c>
      <c r="M105" s="11">
        <v>8.8469464300575016</v>
      </c>
      <c r="N105" s="9">
        <v>3.8290000000000077</v>
      </c>
      <c r="O105" s="1" t="s">
        <v>610</v>
      </c>
      <c r="P105" s="1" t="str">
        <f>VLOOKUP(TEXT(E105,0),'5) BSP Headroom Data'!$B$7:$L$70,11,FALSE)</f>
        <v>https://www.google.com/maps/d/viewer?mid=1wLVvNAtxF44PseqlxB-yZb4QiTLsY0T8&amp;ll=53.47593%2C-2.23943z=20?hl=en</v>
      </c>
      <c r="Q105" s="1" t="str">
        <f>VLOOKUP(F105,'6)Transmission Capacity - App G'!$C$7:$N$23,11,FALSE)</f>
        <v>https://www.google.com/maps/d/viewer?mid=1wLVvNAtxF44PseqlxB-yZb4QiTLsY0T8&amp;ll=53.42198%2C-2.27508z=20?hl=en</v>
      </c>
    </row>
    <row r="106" spans="2:17" ht="15" x14ac:dyDescent="0.25">
      <c r="B106" s="7" t="s">
        <v>111</v>
      </c>
      <c r="C106" s="8" t="s">
        <v>480</v>
      </c>
      <c r="D106" s="7" t="s">
        <v>408</v>
      </c>
      <c r="E106" s="7" t="s">
        <v>408</v>
      </c>
      <c r="F106" s="7" t="s">
        <v>420</v>
      </c>
      <c r="G106" s="7">
        <v>392394</v>
      </c>
      <c r="H106" s="7">
        <v>395626</v>
      </c>
      <c r="I106" s="11">
        <v>4.07</v>
      </c>
      <c r="J106" s="9">
        <v>7.57</v>
      </c>
      <c r="K106" s="9">
        <v>3.9999999999999694</v>
      </c>
      <c r="L106" s="9">
        <v>0.69798657718120272</v>
      </c>
      <c r="M106" s="11">
        <v>0.51147540983606166</v>
      </c>
      <c r="N106" s="9">
        <v>3.9999999999999694</v>
      </c>
      <c r="O106" s="1" t="s">
        <v>611</v>
      </c>
      <c r="P106" s="1" t="str">
        <f>VLOOKUP(TEXT(E106,0),'5) BSP Headroom Data'!$B$7:$L$70,11,FALSE)</f>
        <v>https://www.google.com/maps/d/viewer?mid=1wLVvNAtxF44PseqlxB-yZb4QiTLsY0T8&amp;ll=53.4802%2C-2.14954z=20?hl=en</v>
      </c>
      <c r="Q106" s="1" t="str">
        <f>VLOOKUP(F106,'6)Transmission Capacity - App G'!$C$7:$N$23,11,FALSE)</f>
        <v>https://www.google.com/maps/d/viewer?mid=1wLVvNAtxF44PseqlxB-yZb4QiTLsY0T8&amp;ll=53.49223%2C-2.04417z=20?hl=en</v>
      </c>
    </row>
    <row r="107" spans="2:17" ht="15" x14ac:dyDescent="0.25">
      <c r="B107" s="7" t="s">
        <v>112</v>
      </c>
      <c r="C107" s="8" t="s">
        <v>480</v>
      </c>
      <c r="D107" s="7" t="s">
        <v>408</v>
      </c>
      <c r="E107" s="7" t="s">
        <v>408</v>
      </c>
      <c r="F107" s="7" t="s">
        <v>420</v>
      </c>
      <c r="G107" s="7">
        <v>390380</v>
      </c>
      <c r="H107" s="7">
        <v>395565</v>
      </c>
      <c r="I107" s="11">
        <v>7.607999999999997</v>
      </c>
      <c r="J107" s="9">
        <v>12.207999999999998</v>
      </c>
      <c r="K107" s="9">
        <v>3.9999999999999694</v>
      </c>
      <c r="L107" s="9">
        <v>0.69798657718120272</v>
      </c>
      <c r="M107" s="11">
        <v>0.51147540983606166</v>
      </c>
      <c r="N107" s="9">
        <v>3.9999999999999694</v>
      </c>
      <c r="O107" s="1" t="s">
        <v>612</v>
      </c>
      <c r="P107" s="1" t="str">
        <f>VLOOKUP(TEXT(E107,0),'5) BSP Headroom Data'!$B$7:$L$70,11,FALSE)</f>
        <v>https://www.google.com/maps/d/viewer?mid=1wLVvNAtxF44PseqlxB-yZb4QiTLsY0T8&amp;ll=53.4802%2C-2.14954z=20?hl=en</v>
      </c>
      <c r="Q107" s="1" t="str">
        <f>VLOOKUP(F107,'6)Transmission Capacity - App G'!$C$7:$N$23,11,FALSE)</f>
        <v>https://www.google.com/maps/d/viewer?mid=1wLVvNAtxF44PseqlxB-yZb4QiTLsY0T8&amp;ll=53.49223%2C-2.04417z=20?hl=en</v>
      </c>
    </row>
    <row r="108" spans="2:17" ht="15" x14ac:dyDescent="0.25">
      <c r="B108" s="7" t="s">
        <v>113</v>
      </c>
      <c r="C108" s="8" t="s">
        <v>480</v>
      </c>
      <c r="D108" s="7" t="s">
        <v>400</v>
      </c>
      <c r="E108" s="7" t="s">
        <v>400</v>
      </c>
      <c r="F108" s="7" t="s">
        <v>418</v>
      </c>
      <c r="G108" s="7">
        <v>384109</v>
      </c>
      <c r="H108" s="7">
        <v>397722</v>
      </c>
      <c r="I108" s="11">
        <v>0</v>
      </c>
      <c r="J108" s="9">
        <v>0</v>
      </c>
      <c r="K108" s="9">
        <v>38.572800000000001</v>
      </c>
      <c r="L108" s="9">
        <v>12.799361786996412</v>
      </c>
      <c r="M108" s="11">
        <v>9.3369562244337985</v>
      </c>
      <c r="N108" s="9">
        <v>0</v>
      </c>
      <c r="O108" s="1" t="s">
        <v>613</v>
      </c>
      <c r="P108" s="1" t="str">
        <f>VLOOKUP(TEXT(E108,0),'5) BSP Headroom Data'!$B$7:$L$70,11,FALSE)</f>
        <v>https://www.google.com/maps/d/viewer?mid=1wLVvNAtxF44PseqlxB-yZb4QiTLsY0T8&amp;ll=53.47593%2C-2.23943z=20?hl=en</v>
      </c>
      <c r="Q108" s="1" t="str">
        <f>VLOOKUP(F108,'6)Transmission Capacity - App G'!$C$7:$N$23,11,FALSE)</f>
        <v>https://www.google.com/maps/d/viewer?mid=1wLVvNAtxF44PseqlxB-yZb4QiTLsY0T8&amp;ll=53.42198%2C-2.27508z=20?hl=en</v>
      </c>
    </row>
    <row r="109" spans="2:17" ht="15" x14ac:dyDescent="0.25">
      <c r="B109" s="7" t="s">
        <v>114</v>
      </c>
      <c r="C109" s="8" t="s">
        <v>480</v>
      </c>
      <c r="D109" s="7" t="s">
        <v>354</v>
      </c>
      <c r="E109" s="7" t="s">
        <v>354</v>
      </c>
      <c r="F109" s="7" t="s">
        <v>418</v>
      </c>
      <c r="G109" s="7">
        <v>384792</v>
      </c>
      <c r="H109" s="7">
        <v>391153</v>
      </c>
      <c r="I109" s="11">
        <v>2.5670000000000073</v>
      </c>
      <c r="J109" s="9">
        <v>10.719999999999999</v>
      </c>
      <c r="K109" s="9">
        <v>11.217948717948717</v>
      </c>
      <c r="L109" s="9">
        <v>1.9574944071588367</v>
      </c>
      <c r="M109" s="11">
        <v>1.4344262295081966</v>
      </c>
      <c r="N109" s="9">
        <v>10.719999999999999</v>
      </c>
      <c r="O109" s="1" t="s">
        <v>614</v>
      </c>
      <c r="P109" s="1" t="str">
        <f>VLOOKUP(TEXT(E109,0),'5) BSP Headroom Data'!$B$7:$L$70,11,FALSE)</f>
        <v>https://www.google.com/maps/d/viewer?mid=1wLVvNAtxF44PseqlxB-yZb4QiTLsY0T8&amp;ll=53.42927%2C-2.25292z=20?hl=en</v>
      </c>
      <c r="Q109" s="1" t="str">
        <f>VLOOKUP(F109,'6)Transmission Capacity - App G'!$C$7:$N$23,11,FALSE)</f>
        <v>https://www.google.com/maps/d/viewer?mid=1wLVvNAtxF44PseqlxB-yZb4QiTLsY0T8&amp;ll=53.42198%2C-2.27508z=20?hl=en</v>
      </c>
    </row>
    <row r="110" spans="2:17" ht="15" x14ac:dyDescent="0.25">
      <c r="B110" s="7" t="s">
        <v>115</v>
      </c>
      <c r="C110" s="8" t="s">
        <v>480</v>
      </c>
      <c r="D110" s="7" t="s">
        <v>270</v>
      </c>
      <c r="E110" s="7" t="s">
        <v>270</v>
      </c>
      <c r="F110" s="7" t="s">
        <v>496</v>
      </c>
      <c r="G110" s="7">
        <v>355190</v>
      </c>
      <c r="H110" s="7">
        <v>430397</v>
      </c>
      <c r="I110" s="11">
        <v>10.688000000000002</v>
      </c>
      <c r="J110" s="9">
        <v>10.688000000000002</v>
      </c>
      <c r="K110" s="9">
        <v>11.217948717948717</v>
      </c>
      <c r="L110" s="9">
        <v>1.9574944071588367</v>
      </c>
      <c r="M110" s="11">
        <v>1.4344262295081966</v>
      </c>
      <c r="N110" s="9">
        <v>10.688000000000002</v>
      </c>
      <c r="O110" s="1" t="s">
        <v>615</v>
      </c>
      <c r="P110" s="1" t="str">
        <f>VLOOKUP(TEXT(E110,0),'5) BSP Headroom Data'!$B$7:$L$70,11,FALSE)</f>
        <v>https://www.google.com/maps/d/viewer?mid=1wLVvNAtxF44PseqlxB-yZb4QiTLsY0T8&amp;ll=53.79104%2C-2.6584z=20?hl=en</v>
      </c>
      <c r="Q110" s="1" t="str">
        <f>VLOOKUP(F110,'6)Transmission Capacity - App G'!$C$7:$N$23,11,FALSE)</f>
        <v>https://www.google.com/maps/d/viewer?mid=1wLVvNAtxF44PseqlxB-yZb4QiTLsY0T8&amp;ll=53.74622%2C-2.75632z=20?hl=en</v>
      </c>
    </row>
    <row r="111" spans="2:17" ht="15" x14ac:dyDescent="0.25">
      <c r="B111" s="7" t="s">
        <v>116</v>
      </c>
      <c r="C111" s="8" t="s">
        <v>480</v>
      </c>
      <c r="D111" s="7" t="s">
        <v>388</v>
      </c>
      <c r="E111" s="7" t="s">
        <v>388</v>
      </c>
      <c r="F111" s="7" t="s">
        <v>496</v>
      </c>
      <c r="G111" s="7">
        <v>352220</v>
      </c>
      <c r="H111" s="7">
        <v>429932</v>
      </c>
      <c r="I111" s="11">
        <v>6.0400000000000009</v>
      </c>
      <c r="J111" s="9">
        <v>12.74</v>
      </c>
      <c r="K111" s="9">
        <v>11.217948717948717</v>
      </c>
      <c r="L111" s="9">
        <v>1.9574944071588367</v>
      </c>
      <c r="M111" s="11">
        <v>1.4344262295081966</v>
      </c>
      <c r="N111" s="9">
        <v>11.217948717948717</v>
      </c>
      <c r="O111" s="1" t="s">
        <v>616</v>
      </c>
      <c r="P111" s="1" t="str">
        <f>VLOOKUP(TEXT(E111,0),'5) BSP Headroom Data'!$B$7:$L$70,11,FALSE)</f>
        <v>https://www.google.com/maps/d/viewer?mid=1wLVvNAtxF44PseqlxB-yZb4QiTLsY0T8&amp;ll=53.75725%2C-2.73184z=20?hl=en</v>
      </c>
      <c r="Q111" s="1" t="str">
        <f>VLOOKUP(F111,'6)Transmission Capacity - App G'!$C$7:$N$23,11,FALSE)</f>
        <v>https://www.google.com/maps/d/viewer?mid=1wLVvNAtxF44PseqlxB-yZb4QiTLsY0T8&amp;ll=53.74622%2C-2.75632z=20?hl=en</v>
      </c>
    </row>
    <row r="112" spans="2:17" ht="15" x14ac:dyDescent="0.25">
      <c r="B112" s="7" t="s">
        <v>117</v>
      </c>
      <c r="C112" s="8" t="s">
        <v>480</v>
      </c>
      <c r="D112" s="7" t="s">
        <v>408</v>
      </c>
      <c r="E112" s="7" t="s">
        <v>408</v>
      </c>
      <c r="F112" s="7" t="s">
        <v>420</v>
      </c>
      <c r="G112" s="7">
        <v>390532</v>
      </c>
      <c r="H112" s="7">
        <v>398053</v>
      </c>
      <c r="I112" s="11">
        <v>0.69999999999999929</v>
      </c>
      <c r="J112" s="9">
        <v>8.5999999999999979</v>
      </c>
      <c r="K112" s="9">
        <v>3.9999999999999694</v>
      </c>
      <c r="L112" s="9">
        <v>0.69798657718120272</v>
      </c>
      <c r="M112" s="11">
        <v>0.51147540983606166</v>
      </c>
      <c r="N112" s="9">
        <v>3.9999999999999694</v>
      </c>
      <c r="O112" s="1" t="s">
        <v>617</v>
      </c>
      <c r="P112" s="1" t="str">
        <f>VLOOKUP(TEXT(E112,0),'5) BSP Headroom Data'!$B$7:$L$70,11,FALSE)</f>
        <v>https://www.google.com/maps/d/viewer?mid=1wLVvNAtxF44PseqlxB-yZb4QiTLsY0T8&amp;ll=53.4802%2C-2.14954z=20?hl=en</v>
      </c>
      <c r="Q112" s="1" t="str">
        <f>VLOOKUP(F112,'6)Transmission Capacity - App G'!$C$7:$N$23,11,FALSE)</f>
        <v>https://www.google.com/maps/d/viewer?mid=1wLVvNAtxF44PseqlxB-yZb4QiTLsY0T8&amp;ll=53.49223%2C-2.04417z=20?hl=en</v>
      </c>
    </row>
    <row r="113" spans="2:17" ht="15" x14ac:dyDescent="0.25">
      <c r="B113" s="7" t="s">
        <v>118</v>
      </c>
      <c r="C113" s="8" t="s">
        <v>480</v>
      </c>
      <c r="D113" s="7" t="s">
        <v>186</v>
      </c>
      <c r="E113" s="7" t="s">
        <v>186</v>
      </c>
      <c r="F113" s="7" t="s">
        <v>420</v>
      </c>
      <c r="G113" s="7">
        <v>394372</v>
      </c>
      <c r="H113" s="7">
        <v>396438</v>
      </c>
      <c r="I113" s="11">
        <v>10.157999999999999</v>
      </c>
      <c r="J113" s="9">
        <v>14.758000000000001</v>
      </c>
      <c r="K113" s="9">
        <v>24.734144183989386</v>
      </c>
      <c r="L113" s="9">
        <v>4.2640606302353401</v>
      </c>
      <c r="M113" s="11">
        <v>3.1105728633507002</v>
      </c>
      <c r="N113" s="9">
        <v>14.758000000000001</v>
      </c>
      <c r="O113" s="1" t="s">
        <v>618</v>
      </c>
      <c r="P113" s="1" t="str">
        <f>VLOOKUP(TEXT(E113,0),'5) BSP Headroom Data'!$B$7:$L$70,11,FALSE)</f>
        <v>https://www.google.com/maps/d/viewer?mid=1wLVvNAtxF44PseqlxB-yZb4QiTLsY0T8&amp;ll=53.45264%2C-2.07376z=20?hl=en</v>
      </c>
      <c r="Q113" s="1" t="str">
        <f>VLOOKUP(F113,'6)Transmission Capacity - App G'!$C$7:$N$23,11,FALSE)</f>
        <v>https://www.google.com/maps/d/viewer?mid=1wLVvNAtxF44PseqlxB-yZb4QiTLsY0T8&amp;ll=53.49223%2C-2.04417z=20?hl=en</v>
      </c>
    </row>
    <row r="114" spans="2:17" ht="15" x14ac:dyDescent="0.25">
      <c r="B114" s="7" t="s">
        <v>119</v>
      </c>
      <c r="C114" s="8" t="s">
        <v>481</v>
      </c>
      <c r="D114" s="7" t="s">
        <v>402</v>
      </c>
      <c r="E114" s="7" t="s">
        <v>402</v>
      </c>
      <c r="F114" s="7" t="s">
        <v>423</v>
      </c>
      <c r="G114" s="7">
        <v>380057</v>
      </c>
      <c r="H114" s="7">
        <v>408141</v>
      </c>
      <c r="I114" s="11">
        <v>6.4839999999999982</v>
      </c>
      <c r="J114" s="9">
        <v>10.584</v>
      </c>
      <c r="K114" s="9">
        <v>11.217948717948717</v>
      </c>
      <c r="L114" s="9">
        <v>1.9574944071588367</v>
      </c>
      <c r="M114" s="11">
        <v>1.4344262295081966</v>
      </c>
      <c r="N114" s="9">
        <v>10.584</v>
      </c>
      <c r="O114" s="1" t="s">
        <v>619</v>
      </c>
      <c r="P114" s="1" t="str">
        <f>VLOOKUP(TEXT(E114,0),'5) BSP Headroom Data'!$B$7:$L$70,11,FALSE)</f>
        <v>https://www.google.com/maps/d/viewer?mid=1wLVvNAtxF44PseqlxB-yZb4QiTLsY0T8&amp;ll=53.5967%2C-2.29975z=20?hl=en</v>
      </c>
      <c r="Q114" s="1" t="str">
        <f>VLOOKUP(F114,'6)Transmission Capacity - App G'!$C$7:$N$23,11,FALSE)</f>
        <v>https://www.google.com/maps/d/viewer?mid=1wLVvNAtxF44PseqlxB-yZb4QiTLsY0T8&amp;ll=53.53905%2C-2.35884z=20?hl=en</v>
      </c>
    </row>
    <row r="115" spans="2:17" ht="15" x14ac:dyDescent="0.25">
      <c r="B115" s="7" t="s">
        <v>120</v>
      </c>
      <c r="C115" s="8" t="s">
        <v>481</v>
      </c>
      <c r="D115" s="7" t="s">
        <v>395</v>
      </c>
      <c r="E115" s="7" t="s">
        <v>395</v>
      </c>
      <c r="F115" s="7" t="s">
        <v>422</v>
      </c>
      <c r="G115" s="7">
        <v>376770</v>
      </c>
      <c r="H115" s="7">
        <v>397157</v>
      </c>
      <c r="I115" s="11">
        <v>9.0449999999999982</v>
      </c>
      <c r="J115" s="9">
        <v>16.044999999999998</v>
      </c>
      <c r="K115" s="9">
        <v>1.6794871794871795</v>
      </c>
      <c r="L115" s="9">
        <v>0.44197031039136303</v>
      </c>
      <c r="M115" s="11">
        <v>0.31765276430649858</v>
      </c>
      <c r="N115" s="9">
        <v>1.6794871794871795</v>
      </c>
      <c r="O115" s="1" t="s">
        <v>620</v>
      </c>
      <c r="P115" s="1" t="str">
        <f>VLOOKUP(TEXT(E115,0),'5) BSP Headroom Data'!$B$7:$L$70,11,FALSE)</f>
        <v>https://www.google.com/maps/d/viewer?mid=1wLVvNAtxF44PseqlxB-yZb4QiTLsY0T8&amp;ll=53.47087%2C-2.35076z=20?hl=en</v>
      </c>
      <c r="Q115" s="1" t="str">
        <f>VLOOKUP(F115,'6)Transmission Capacity - App G'!$C$7:$N$23,11,FALSE)</f>
        <v>https://www.google.com/maps/d/viewer?mid=1wLVvNAtxF44PseqlxB-yZb4QiTLsY0T8&amp;ll=53.43349%2C-2.40648z=20?hl=en</v>
      </c>
    </row>
    <row r="116" spans="2:17" ht="15" x14ac:dyDescent="0.25">
      <c r="B116" s="7" t="s">
        <v>121</v>
      </c>
      <c r="C116" s="8" t="s">
        <v>480</v>
      </c>
      <c r="D116" s="7" t="s">
        <v>327</v>
      </c>
      <c r="E116" s="7" t="s">
        <v>327</v>
      </c>
      <c r="F116" s="7" t="s">
        <v>420</v>
      </c>
      <c r="G116" s="7">
        <v>386458</v>
      </c>
      <c r="H116" s="7">
        <v>398693</v>
      </c>
      <c r="I116" s="11">
        <v>0</v>
      </c>
      <c r="J116" s="9">
        <v>5.5219999999999914</v>
      </c>
      <c r="K116" s="9">
        <v>0</v>
      </c>
      <c r="L116" s="9">
        <v>0</v>
      </c>
      <c r="M116" s="11">
        <v>0</v>
      </c>
      <c r="N116" s="9">
        <v>0</v>
      </c>
      <c r="O116" s="1" t="s">
        <v>621</v>
      </c>
      <c r="P116" s="1" t="str">
        <f>VLOOKUP(TEXT(E116,0),'5) BSP Headroom Data'!$B$7:$L$70,11,FALSE)</f>
        <v>https://www.google.com/maps/d/viewer?mid=1wLVvNAtxF44PseqlxB-yZb4QiTLsY0T8&amp;ll=53.48612%2C-2.19476z=20?hl=en</v>
      </c>
      <c r="Q116" s="1" t="str">
        <f>VLOOKUP(F116,'6)Transmission Capacity - App G'!$C$7:$N$23,11,FALSE)</f>
        <v>https://www.google.com/maps/d/viewer?mid=1wLVvNAtxF44PseqlxB-yZb4QiTLsY0T8&amp;ll=53.49223%2C-2.04417z=20?hl=en</v>
      </c>
    </row>
    <row r="117" spans="2:17" ht="15" x14ac:dyDescent="0.25">
      <c r="B117" s="7" t="s">
        <v>122</v>
      </c>
      <c r="C117" s="8" t="s">
        <v>481</v>
      </c>
      <c r="D117" s="7" t="s">
        <v>391</v>
      </c>
      <c r="E117" s="7" t="s">
        <v>391</v>
      </c>
      <c r="F117" s="7" t="s">
        <v>495</v>
      </c>
      <c r="G117" s="7">
        <v>343201</v>
      </c>
      <c r="H117" s="7">
        <v>571738</v>
      </c>
      <c r="I117" s="11">
        <v>0</v>
      </c>
      <c r="J117" s="9">
        <v>0</v>
      </c>
      <c r="K117" s="9">
        <v>2.8849999999999998</v>
      </c>
      <c r="L117" s="9">
        <v>2.8849999999999998</v>
      </c>
      <c r="M117" s="11">
        <v>2.8849999999999998</v>
      </c>
      <c r="N117" s="9">
        <v>0</v>
      </c>
      <c r="O117" s="1" t="s">
        <v>622</v>
      </c>
      <c r="P117" s="77" t="s">
        <v>622</v>
      </c>
      <c r="Q117" s="1" t="str">
        <f>VLOOKUP(F117,'6)Transmission Capacity - App G'!$C$7:$N$23,11,FALSE)</f>
        <v>https://www.google.com/maps/d/viewer?mid=1wLVvNAtxF44PseqlxB-yZb4QiTLsY0T8&amp;ll=54.94163%2C-2.96438z=20?hl=en</v>
      </c>
    </row>
    <row r="118" spans="2:17" ht="15" x14ac:dyDescent="0.25">
      <c r="B118" s="7" t="s">
        <v>123</v>
      </c>
      <c r="C118" s="8" t="s">
        <v>481</v>
      </c>
      <c r="D118" s="7" t="s">
        <v>123</v>
      </c>
      <c r="E118" s="7" t="s">
        <v>123</v>
      </c>
      <c r="F118" s="7" t="s">
        <v>495</v>
      </c>
      <c r="G118" s="7">
        <v>301070</v>
      </c>
      <c r="H118" s="7">
        <v>513074</v>
      </c>
      <c r="I118" s="11">
        <v>2.4129999999999985</v>
      </c>
      <c r="J118" s="9">
        <v>4.9129999999999985</v>
      </c>
      <c r="K118" s="9">
        <v>21.280152671755726</v>
      </c>
      <c r="L118" s="9">
        <v>17.974358974358974</v>
      </c>
      <c r="M118" s="11">
        <v>12.918525703200777</v>
      </c>
      <c r="N118" s="9">
        <v>4.9129999999999985</v>
      </c>
      <c r="O118" s="1" t="s">
        <v>623</v>
      </c>
      <c r="P118" s="1" t="str">
        <f>VLOOKUP(TEXT(E118,0),'5) BSP Headroom Data'!$B$7:$L$70,11,FALSE)</f>
        <v>https://www.google.com/maps/d/viewer?mid=1wLVvNAtxF44PseqlxB-yZb4QiTLsY0T8&amp;ll=54.50354%2C-3.52919z=20?hl=en</v>
      </c>
      <c r="Q118" s="1" t="str">
        <f>VLOOKUP(F118,'6)Transmission Capacity - App G'!$C$7:$N$23,11,FALSE)</f>
        <v>https://www.google.com/maps/d/viewer?mid=1wLVvNAtxF44PseqlxB-yZb4QiTLsY0T8&amp;ll=54.94163%2C-2.96438z=20?hl=en</v>
      </c>
    </row>
    <row r="119" spans="2:17" ht="15" x14ac:dyDescent="0.25">
      <c r="B119" s="7" t="s">
        <v>124</v>
      </c>
      <c r="C119" s="8" t="s">
        <v>481</v>
      </c>
      <c r="D119" s="7" t="s">
        <v>386</v>
      </c>
      <c r="E119" s="76" t="s">
        <v>323</v>
      </c>
      <c r="F119" s="7" t="s">
        <v>495</v>
      </c>
      <c r="G119" s="7">
        <v>315767</v>
      </c>
      <c r="H119" s="7">
        <v>529389</v>
      </c>
      <c r="I119" s="11">
        <v>0</v>
      </c>
      <c r="J119" s="9">
        <v>11.25</v>
      </c>
      <c r="K119" s="9">
        <v>3.631578947368439</v>
      </c>
      <c r="L119" s="9">
        <v>1.9574944071588367</v>
      </c>
      <c r="M119" s="11">
        <v>1.4344262295081966</v>
      </c>
      <c r="N119" s="9">
        <v>3.631578947368439</v>
      </c>
      <c r="O119" s="1" t="s">
        <v>624</v>
      </c>
      <c r="P119" s="1" t="str">
        <f>VLOOKUP(TEXT(E119,0),'5) BSP Headroom Data'!$B$7:$L$70,11,FALSE)</f>
        <v>https://www.google.com/maps/d/viewer?mid=1wLVvNAtxF44PseqlxB-yZb4QiTLsY0T8&amp;ll=54.66252%2C-3.54717z=20?hl=en</v>
      </c>
      <c r="Q119" s="1" t="str">
        <f>VLOOKUP(F119,'6)Transmission Capacity - App G'!$C$7:$N$23,11,FALSE)</f>
        <v>https://www.google.com/maps/d/viewer?mid=1wLVvNAtxF44PseqlxB-yZb4QiTLsY0T8&amp;ll=54.94163%2C-2.96438z=20?hl=en</v>
      </c>
    </row>
    <row r="120" spans="2:17" ht="15" x14ac:dyDescent="0.25">
      <c r="B120" s="7" t="s">
        <v>125</v>
      </c>
      <c r="C120" s="8" t="s">
        <v>480</v>
      </c>
      <c r="D120" s="7" t="s">
        <v>218</v>
      </c>
      <c r="E120" s="7" t="s">
        <v>218</v>
      </c>
      <c r="F120" s="7" t="s">
        <v>417</v>
      </c>
      <c r="G120" s="7">
        <v>369100</v>
      </c>
      <c r="H120" s="7">
        <v>423028</v>
      </c>
      <c r="I120" s="11">
        <v>0</v>
      </c>
      <c r="J120" s="9">
        <v>7.9580000000000002</v>
      </c>
      <c r="K120" s="9">
        <v>0</v>
      </c>
      <c r="L120" s="9">
        <v>0</v>
      </c>
      <c r="M120" s="11">
        <v>0</v>
      </c>
      <c r="N120" s="9">
        <v>0</v>
      </c>
      <c r="O120" s="1" t="s">
        <v>625</v>
      </c>
      <c r="P120" s="1" t="str">
        <f>VLOOKUP(TEXT(E120,0),'5) BSP Headroom Data'!$B$7:$L$70,11,FALSE)</f>
        <v>https://www.google.com/maps/d/viewer?mid=1wLVvNAtxF44PseqlxB-yZb4QiTLsY0T8&amp;ll=53.72038%2C-2.45999z=20?hl=en</v>
      </c>
      <c r="Q120" s="1" t="str">
        <f>VLOOKUP(F120,'6)Transmission Capacity - App G'!$C$7:$N$23,11,FALSE)</f>
        <v>https://www.google.com/maps/d/viewer?mid=1wLVvNAtxF44PseqlxB-yZb4QiTLsY0T8&amp;ll=53.62146%2C-2.21622z=20?hl=en</v>
      </c>
    </row>
    <row r="121" spans="2:17" ht="15" x14ac:dyDescent="0.25">
      <c r="B121" s="7" t="s">
        <v>126</v>
      </c>
      <c r="C121" s="8" t="s">
        <v>480</v>
      </c>
      <c r="D121" s="7" t="s">
        <v>81</v>
      </c>
      <c r="E121" s="7" t="s">
        <v>81</v>
      </c>
      <c r="F121" s="7" t="s">
        <v>419</v>
      </c>
      <c r="G121" s="7">
        <v>389631</v>
      </c>
      <c r="H121" s="7">
        <v>401496</v>
      </c>
      <c r="I121" s="11">
        <v>7.7419999999999991</v>
      </c>
      <c r="J121" s="9">
        <v>9.5970000000000084</v>
      </c>
      <c r="K121" s="9">
        <v>28.97559541311379</v>
      </c>
      <c r="L121" s="9">
        <v>9.7526924611088965</v>
      </c>
      <c r="M121" s="11">
        <v>7.114453368468161</v>
      </c>
      <c r="N121" s="9">
        <v>9.5970000000000084</v>
      </c>
      <c r="O121" s="1" t="s">
        <v>626</v>
      </c>
      <c r="P121" s="1" t="str">
        <f>VLOOKUP(TEXT(E121,0),'5) BSP Headroom Data'!$B$7:$L$70,11,FALSE)</f>
        <v>https://www.google.com/maps/d/viewer?mid=1wLVvNAtxF44PseqlxB-yZb4QiTLsY0T8&amp;ll=53.53127%2C-2.16481z=20?hl=en</v>
      </c>
      <c r="Q121" s="1" t="str">
        <f>VLOOKUP(F121,'6)Transmission Capacity - App G'!$C$7:$N$23,11,FALSE)</f>
        <v>https://www.google.com/maps/d/viewer?mid=1wLVvNAtxF44PseqlxB-yZb4QiTLsY0T8&amp;ll=53.52976%2C-2.16566z=20?hl=en</v>
      </c>
    </row>
    <row r="122" spans="2:17" ht="15" x14ac:dyDescent="0.25">
      <c r="B122" s="7" t="s">
        <v>127</v>
      </c>
      <c r="C122" s="8" t="s">
        <v>480</v>
      </c>
      <c r="D122" s="7" t="s">
        <v>354</v>
      </c>
      <c r="E122" s="7" t="s">
        <v>354</v>
      </c>
      <c r="F122" s="7" t="s">
        <v>418</v>
      </c>
      <c r="G122" s="7">
        <v>385608</v>
      </c>
      <c r="H122" s="7">
        <v>393881</v>
      </c>
      <c r="I122" s="11">
        <v>2.5670000000000073</v>
      </c>
      <c r="J122" s="9">
        <v>8.2940000000000005</v>
      </c>
      <c r="K122" s="9">
        <v>11.217948717948717</v>
      </c>
      <c r="L122" s="9">
        <v>1.9574944071588367</v>
      </c>
      <c r="M122" s="11">
        <v>1.4344262295081966</v>
      </c>
      <c r="N122" s="9">
        <v>8.2940000000000005</v>
      </c>
      <c r="O122" s="1" t="s">
        <v>627</v>
      </c>
      <c r="P122" s="1" t="str">
        <f>VLOOKUP(TEXT(E122,0),'5) BSP Headroom Data'!$B$7:$L$70,11,FALSE)</f>
        <v>https://www.google.com/maps/d/viewer?mid=1wLVvNAtxF44PseqlxB-yZb4QiTLsY0T8&amp;ll=53.42927%2C-2.25292z=20?hl=en</v>
      </c>
      <c r="Q122" s="1" t="str">
        <f>VLOOKUP(F122,'6)Transmission Capacity - App G'!$C$7:$N$23,11,FALSE)</f>
        <v>https://www.google.com/maps/d/viewer?mid=1wLVvNAtxF44PseqlxB-yZb4QiTLsY0T8&amp;ll=53.42198%2C-2.27508z=20?hl=en</v>
      </c>
    </row>
    <row r="123" spans="2:17" ht="15" x14ac:dyDescent="0.25">
      <c r="B123" s="7" t="s">
        <v>128</v>
      </c>
      <c r="C123" s="8" t="s">
        <v>481</v>
      </c>
      <c r="D123" s="7" t="s">
        <v>403</v>
      </c>
      <c r="E123" s="7" t="s">
        <v>403</v>
      </c>
      <c r="F123" s="7" t="s">
        <v>423</v>
      </c>
      <c r="G123" s="7">
        <v>373726</v>
      </c>
      <c r="H123" s="7">
        <v>405532</v>
      </c>
      <c r="I123" s="11">
        <v>8.1650000000000009</v>
      </c>
      <c r="J123" s="9">
        <v>12.165000000000001</v>
      </c>
      <c r="K123" s="9">
        <v>7</v>
      </c>
      <c r="L123" s="9">
        <v>1.9574944071588367</v>
      </c>
      <c r="M123" s="11">
        <v>1.4344262295081966</v>
      </c>
      <c r="N123" s="9">
        <v>7</v>
      </c>
      <c r="O123" s="1" t="s">
        <v>628</v>
      </c>
      <c r="P123" s="1" t="str">
        <f>VLOOKUP(TEXT(E123,0),'5) BSP Headroom Data'!$B$7:$L$70,11,FALSE)</f>
        <v>https://www.google.com/maps/d/viewer?mid=1wLVvNAtxF44PseqlxB-yZb4QiTLsY0T8&amp;ll=53.53905%2C-2.35884z=20?hl=en</v>
      </c>
      <c r="Q123" s="1" t="str">
        <f>VLOOKUP(F123,'6)Transmission Capacity - App G'!$C$7:$N$23,11,FALSE)</f>
        <v>https://www.google.com/maps/d/viewer?mid=1wLVvNAtxF44PseqlxB-yZb4QiTLsY0T8&amp;ll=53.53905%2C-2.35884z=20?hl=en</v>
      </c>
    </row>
    <row r="124" spans="2:17" ht="15" x14ac:dyDescent="0.25">
      <c r="B124" s="7" t="s">
        <v>129</v>
      </c>
      <c r="C124" s="8" t="s">
        <v>480</v>
      </c>
      <c r="D124" s="7" t="s">
        <v>218</v>
      </c>
      <c r="E124" s="7" t="s">
        <v>218</v>
      </c>
      <c r="F124" s="7" t="s">
        <v>417</v>
      </c>
      <c r="G124" s="7">
        <v>364660</v>
      </c>
      <c r="H124" s="7">
        <v>425120</v>
      </c>
      <c r="I124" s="11">
        <v>0</v>
      </c>
      <c r="J124" s="9">
        <v>12.776</v>
      </c>
      <c r="K124" s="9">
        <v>0</v>
      </c>
      <c r="L124" s="9">
        <v>0</v>
      </c>
      <c r="M124" s="11">
        <v>0</v>
      </c>
      <c r="N124" s="9">
        <v>0</v>
      </c>
      <c r="O124" s="1" t="s">
        <v>629</v>
      </c>
      <c r="P124" s="1" t="str">
        <f>VLOOKUP(TEXT(E124,0),'5) BSP Headroom Data'!$B$7:$L$70,11,FALSE)</f>
        <v>https://www.google.com/maps/d/viewer?mid=1wLVvNAtxF44PseqlxB-yZb4QiTLsY0T8&amp;ll=53.72038%2C-2.45999z=20?hl=en</v>
      </c>
      <c r="Q124" s="1" t="str">
        <f>VLOOKUP(F124,'6)Transmission Capacity - App G'!$C$7:$N$23,11,FALSE)</f>
        <v>https://www.google.com/maps/d/viewer?mid=1wLVvNAtxF44PseqlxB-yZb4QiTLsY0T8&amp;ll=53.62146%2C-2.21622z=20?hl=en</v>
      </c>
    </row>
    <row r="125" spans="2:17" ht="15" x14ac:dyDescent="0.25">
      <c r="B125" s="7" t="s">
        <v>130</v>
      </c>
      <c r="C125" s="8" t="s">
        <v>481</v>
      </c>
      <c r="D125" s="7" t="s">
        <v>409</v>
      </c>
      <c r="E125" s="7" t="s">
        <v>409</v>
      </c>
      <c r="F125" s="7" t="s">
        <v>420</v>
      </c>
      <c r="G125" s="7">
        <v>405720</v>
      </c>
      <c r="H125" s="7">
        <v>381338</v>
      </c>
      <c r="I125" s="11">
        <v>0</v>
      </c>
      <c r="J125" s="9">
        <v>11.355</v>
      </c>
      <c r="K125" s="9">
        <v>31.193750000000001</v>
      </c>
      <c r="L125" s="9">
        <v>15.381916329284751</v>
      </c>
      <c r="M125" s="11">
        <v>11.055286129970902</v>
      </c>
      <c r="N125" s="9">
        <v>11.355</v>
      </c>
      <c r="O125" s="1" t="s">
        <v>630</v>
      </c>
      <c r="P125" s="1" t="str">
        <f>VLOOKUP(TEXT(E125,0),'5) BSP Headroom Data'!$B$7:$L$70,11,FALSE)</f>
        <v>https://www.google.com/maps/d/viewer?mid=1wLVvNAtxF44PseqlxB-yZb4QiTLsY0T8&amp;ll=53.35237%2C-1.9844z=20?hl=en</v>
      </c>
      <c r="Q125" s="1" t="str">
        <f>VLOOKUP(F125,'6)Transmission Capacity - App G'!$C$7:$N$23,11,FALSE)</f>
        <v>https://www.google.com/maps/d/viewer?mid=1wLVvNAtxF44PseqlxB-yZb4QiTLsY0T8&amp;ll=53.49223%2C-2.04417z=20?hl=en</v>
      </c>
    </row>
    <row r="126" spans="2:17" ht="15" x14ac:dyDescent="0.25">
      <c r="B126" s="7" t="s">
        <v>131</v>
      </c>
      <c r="C126" s="8" t="s">
        <v>481</v>
      </c>
      <c r="D126" s="7" t="s">
        <v>242</v>
      </c>
      <c r="E126" s="7" t="s">
        <v>242</v>
      </c>
      <c r="F126" s="7" t="s">
        <v>258</v>
      </c>
      <c r="G126" s="7">
        <v>383248</v>
      </c>
      <c r="H126" s="7">
        <v>456995</v>
      </c>
      <c r="I126" s="11">
        <v>0</v>
      </c>
      <c r="J126" s="9">
        <v>0</v>
      </c>
      <c r="K126" s="9">
        <v>0</v>
      </c>
      <c r="L126" s="9">
        <v>0</v>
      </c>
      <c r="M126" s="11">
        <v>0</v>
      </c>
      <c r="N126" s="9">
        <v>0</v>
      </c>
      <c r="O126" s="1" t="s">
        <v>631</v>
      </c>
      <c r="P126" s="1" t="str">
        <f>VLOOKUP(TEXT(E126,0),'5) BSP Headroom Data'!$B$7:$L$70,11,FALSE)</f>
        <v>https://www.google.com/maps/d/viewer?mid=1wLVvNAtxF44PseqlxB-yZb4QiTLsY0T8&amp;ll=53.84299%2C-2.214z=20?hl=en</v>
      </c>
      <c r="Q126" s="1" t="str">
        <f>VLOOKUP(F126,'6)Transmission Capacity - App G'!$C$7:$N$23,11,FALSE)</f>
        <v>https://www.google.com/maps/d/viewer?mid=1wLVvNAtxF44PseqlxB-yZb4QiTLsY0T8&amp;ll=53.79502%2C-2.32919z=20?hl=en</v>
      </c>
    </row>
    <row r="127" spans="2:17" ht="15" x14ac:dyDescent="0.25">
      <c r="B127" s="7" t="s">
        <v>132</v>
      </c>
      <c r="C127" s="8" t="s">
        <v>480</v>
      </c>
      <c r="D127" s="7" t="s">
        <v>132</v>
      </c>
      <c r="E127" s="7" t="s">
        <v>132</v>
      </c>
      <c r="F127" s="7" t="s">
        <v>423</v>
      </c>
      <c r="G127" s="7">
        <v>381697</v>
      </c>
      <c r="H127" s="7">
        <v>399348</v>
      </c>
      <c r="I127" s="11">
        <v>0</v>
      </c>
      <c r="J127" s="9">
        <v>0</v>
      </c>
      <c r="K127" s="9">
        <v>7</v>
      </c>
      <c r="L127" s="9">
        <v>1.9574944071588367</v>
      </c>
      <c r="M127" s="11">
        <v>1.4344262295081966</v>
      </c>
      <c r="N127" s="9">
        <v>0</v>
      </c>
      <c r="O127" s="1" t="s">
        <v>632</v>
      </c>
      <c r="P127" s="1" t="str">
        <f>VLOOKUP(TEXT(E127,0),'5) BSP Headroom Data'!$B$7:$L$70,11,FALSE)</f>
        <v>https://www.google.com/maps/d/viewer?mid=1wLVvNAtxF44PseqlxB-yZb4QiTLsY0T8&amp;ll=53.49066%2C-2.27698z=20?hl=en</v>
      </c>
      <c r="Q127" s="1" t="str">
        <f>VLOOKUP(F127,'6)Transmission Capacity - App G'!$C$7:$N$23,11,FALSE)</f>
        <v>https://www.google.com/maps/d/viewer?mid=1wLVvNAtxF44PseqlxB-yZb4QiTLsY0T8&amp;ll=53.53905%2C-2.35884z=20?hl=en</v>
      </c>
    </row>
    <row r="128" spans="2:17" ht="15" x14ac:dyDescent="0.25">
      <c r="B128" s="7" t="s">
        <v>133</v>
      </c>
      <c r="C128" s="8" t="s">
        <v>481</v>
      </c>
      <c r="D128" s="7" t="s">
        <v>404</v>
      </c>
      <c r="E128" s="7" t="s">
        <v>404</v>
      </c>
      <c r="F128" s="7" t="s">
        <v>495</v>
      </c>
      <c r="G128" s="7">
        <v>341042</v>
      </c>
      <c r="H128" s="7">
        <v>555452</v>
      </c>
      <c r="I128" s="11">
        <v>1.4549999999999983</v>
      </c>
      <c r="J128" s="9">
        <v>5.4549999999999983</v>
      </c>
      <c r="K128" s="9">
        <v>7</v>
      </c>
      <c r="L128" s="9">
        <v>1.9574944071588367</v>
      </c>
      <c r="M128" s="11">
        <v>1.4344262295081966</v>
      </c>
      <c r="N128" s="9">
        <v>5.4549999999999983</v>
      </c>
      <c r="O128" s="1" t="s">
        <v>633</v>
      </c>
      <c r="P128" s="1" t="str">
        <f>VLOOKUP(TEXT(E128,0),'5) BSP Headroom Data'!$B$7:$L$70,11,FALSE)</f>
        <v>https://www.google.com/maps/d/viewer?mid=1wLVvNAtxF44PseqlxB-yZb4QiTLsY0T8&amp;ll=54.8993%2C-2.9589z=20?hl=en</v>
      </c>
      <c r="Q128" s="1" t="str">
        <f>VLOOKUP(F128,'6)Transmission Capacity - App G'!$C$7:$N$23,11,FALSE)</f>
        <v>https://www.google.com/maps/d/viewer?mid=1wLVvNAtxF44PseqlxB-yZb4QiTLsY0T8&amp;ll=54.94163%2C-2.96438z=20?hl=en</v>
      </c>
    </row>
    <row r="129" spans="2:17" ht="15" x14ac:dyDescent="0.25">
      <c r="B129" s="7" t="s">
        <v>134</v>
      </c>
      <c r="C129" s="8" t="s">
        <v>480</v>
      </c>
      <c r="D129" s="7" t="s">
        <v>410</v>
      </c>
      <c r="E129" s="7" t="s">
        <v>410</v>
      </c>
      <c r="F129" s="7" t="s">
        <v>417</v>
      </c>
      <c r="G129" s="7">
        <v>389570</v>
      </c>
      <c r="H129" s="7">
        <v>414943</v>
      </c>
      <c r="I129" s="11">
        <v>13.139999999999999</v>
      </c>
      <c r="J129" s="9">
        <v>17.740000000000002</v>
      </c>
      <c r="K129" s="9">
        <v>30.457575757575757</v>
      </c>
      <c r="L129" s="9">
        <v>12.626246509772635</v>
      </c>
      <c r="M129" s="11">
        <v>9.2106710398973881</v>
      </c>
      <c r="N129" s="9">
        <v>17.740000000000002</v>
      </c>
      <c r="O129" s="1" t="s">
        <v>634</v>
      </c>
      <c r="P129" s="1" t="str">
        <f>VLOOKUP(TEXT(E129,0),'5) BSP Headroom Data'!$B$7:$L$70,11,FALSE)</f>
        <v>https://www.google.com/maps/d/viewer?mid=1wLVvNAtxF44PseqlxB-yZb4QiTLsY0T8&amp;ll=53.62216%2C-2.13727z=20?hl=en</v>
      </c>
      <c r="Q129" s="1" t="str">
        <f>VLOOKUP(F129,'6)Transmission Capacity - App G'!$C$7:$N$23,11,FALSE)</f>
        <v>https://www.google.com/maps/d/viewer?mid=1wLVvNAtxF44PseqlxB-yZb4QiTLsY0T8&amp;ll=53.62146%2C-2.21622z=20?hl=en</v>
      </c>
    </row>
    <row r="130" spans="2:17" ht="15" x14ac:dyDescent="0.25">
      <c r="B130" s="7" t="s">
        <v>135</v>
      </c>
      <c r="C130" s="8" t="s">
        <v>480</v>
      </c>
      <c r="D130" s="7" t="s">
        <v>334</v>
      </c>
      <c r="E130" s="7" t="s">
        <v>334</v>
      </c>
      <c r="F130" s="7" t="s">
        <v>500</v>
      </c>
      <c r="G130" s="7">
        <v>348319</v>
      </c>
      <c r="H130" s="7">
        <v>445221</v>
      </c>
      <c r="I130" s="11">
        <v>4.4269999999999996</v>
      </c>
      <c r="J130" s="9">
        <v>4.4269999999999996</v>
      </c>
      <c r="K130" s="9">
        <v>11.217948717948717</v>
      </c>
      <c r="L130" s="9">
        <v>1.9574944071588367</v>
      </c>
      <c r="M130" s="11">
        <v>1.4344262295081966</v>
      </c>
      <c r="N130" s="9">
        <v>4.4269999999999996</v>
      </c>
      <c r="O130" s="1" t="s">
        <v>635</v>
      </c>
      <c r="P130" s="1" t="str">
        <f>VLOOKUP(TEXT(E130,0),'5) BSP Headroom Data'!$B$7:$L$70,11,FALSE)</f>
        <v>https://www.google.com/maps/d/viewer?mid=1wLVvNAtxF44PseqlxB-yZb4QiTLsY0T8&amp;ll=53.8709%2C-3.00229z=20?hl=en</v>
      </c>
      <c r="Q130" s="1" t="str">
        <f>VLOOKUP(F130,'6)Transmission Capacity - App G'!$C$7:$N$23,11,FALSE)</f>
        <v>https://www.google.com/maps/d/viewer?mid=1wLVvNAtxF44PseqlxB-yZb4QiTLsY0T8&amp;ll=53.87925%2C-2.98909z=20?hl=en</v>
      </c>
    </row>
    <row r="131" spans="2:17" ht="15" x14ac:dyDescent="0.25">
      <c r="B131" s="7" t="s">
        <v>136</v>
      </c>
      <c r="C131" s="8" t="s">
        <v>480</v>
      </c>
      <c r="D131" s="7" t="s">
        <v>382</v>
      </c>
      <c r="E131" s="7" t="s">
        <v>382</v>
      </c>
      <c r="F131" s="7" t="s">
        <v>418</v>
      </c>
      <c r="G131" s="7">
        <v>384242</v>
      </c>
      <c r="H131" s="7">
        <v>388388</v>
      </c>
      <c r="I131" s="11">
        <v>1.0600000000000005</v>
      </c>
      <c r="J131" s="9">
        <v>11.56</v>
      </c>
      <c r="K131" s="9">
        <v>11.217948717948717</v>
      </c>
      <c r="L131" s="9">
        <v>1.9574944071588367</v>
      </c>
      <c r="M131" s="11">
        <v>1.4344262295081966</v>
      </c>
      <c r="N131" s="9">
        <v>11.217948717948717</v>
      </c>
      <c r="O131" s="1" t="s">
        <v>636</v>
      </c>
      <c r="P131" s="1" t="str">
        <f>VLOOKUP(TEXT(E131,0),'5) BSP Headroom Data'!$B$7:$L$70,11,FALSE)</f>
        <v>https://www.google.com/maps/d/viewer?mid=1wLVvNAtxF44PseqlxB-yZb4QiTLsY0T8&amp;ll=53.36201%2C-2.2408z=20?hl=en</v>
      </c>
      <c r="Q131" s="1" t="str">
        <f>VLOOKUP(F131,'6)Transmission Capacity - App G'!$C$7:$N$23,11,FALSE)</f>
        <v>https://www.google.com/maps/d/viewer?mid=1wLVvNAtxF44PseqlxB-yZb4QiTLsY0T8&amp;ll=53.42198%2C-2.27508z=20?hl=en</v>
      </c>
    </row>
    <row r="132" spans="2:17" ht="15" x14ac:dyDescent="0.25">
      <c r="B132" s="7" t="s">
        <v>137</v>
      </c>
      <c r="C132" s="8" t="s">
        <v>480</v>
      </c>
      <c r="D132" s="7" t="s">
        <v>411</v>
      </c>
      <c r="E132" s="7" t="s">
        <v>411</v>
      </c>
      <c r="F132" s="7" t="s">
        <v>498</v>
      </c>
      <c r="G132" s="7">
        <v>357620</v>
      </c>
      <c r="H132" s="7">
        <v>406662</v>
      </c>
      <c r="I132" s="11">
        <v>0</v>
      </c>
      <c r="J132" s="9">
        <v>10.418000000000003</v>
      </c>
      <c r="K132" s="9">
        <v>32.328571428571429</v>
      </c>
      <c r="L132" s="9">
        <v>8.0087754287993622</v>
      </c>
      <c r="M132" s="11">
        <v>5.8422901730921772</v>
      </c>
      <c r="N132" s="9">
        <v>10.418000000000003</v>
      </c>
      <c r="O132" s="1" t="s">
        <v>637</v>
      </c>
      <c r="P132" s="1" t="str">
        <f>VLOOKUP(TEXT(E132,0),'5) BSP Headroom Data'!$B$7:$L$70,11,FALSE)</f>
        <v>https://www.google.com/maps/d/viewer?mid=1wLVvNAtxF44PseqlxB-yZb4QiTLsY0T8&amp;ll=53.53645%2C-2.62967z=20?hl=en</v>
      </c>
      <c r="Q132" s="1" t="str">
        <f>VLOOKUP(F132,'6)Transmission Capacity - App G'!$C$7:$N$23,11,FALSE)</f>
        <v>https://www.google.com/maps/d/viewer?mid=1wLVvNAtxF44PseqlxB-yZb4QiTLsY0T8&amp;ll=53.46815%2C-2.84892z=20?hl=en</v>
      </c>
    </row>
    <row r="133" spans="2:17" ht="15" x14ac:dyDescent="0.25">
      <c r="B133" s="7" t="s">
        <v>138</v>
      </c>
      <c r="C133" s="8" t="s">
        <v>481</v>
      </c>
      <c r="D133" s="7" t="s">
        <v>383</v>
      </c>
      <c r="E133" s="76" t="s">
        <v>446</v>
      </c>
      <c r="F133" s="7" t="s">
        <v>497</v>
      </c>
      <c r="G133" s="7">
        <v>337117</v>
      </c>
      <c r="H133" s="7">
        <v>526444</v>
      </c>
      <c r="I133" s="11">
        <v>0</v>
      </c>
      <c r="J133" s="9">
        <v>0</v>
      </c>
      <c r="K133" s="9">
        <v>7.6141447368421051</v>
      </c>
      <c r="L133" s="9">
        <v>7.6141447368421051</v>
      </c>
      <c r="M133" s="11">
        <v>7.6141447368421051</v>
      </c>
      <c r="N133" s="9">
        <v>0</v>
      </c>
      <c r="O133" s="1" t="s">
        <v>638</v>
      </c>
      <c r="P133" s="1" t="str">
        <f>VLOOKUP(TEXT(E133,0),'5) BSP Headroom Data'!$B$7:$L$70,11,FALSE)</f>
        <v>https://www.google.com/maps/d/viewer?mid=1wLVvNAtxF44PseqlxB-yZb4QiTLsY0T8&amp;ll=54.66637%2C-2.77723z=20?hl=en</v>
      </c>
      <c r="Q133" s="1" t="str">
        <f>VLOOKUP(F133,'6)Transmission Capacity - App G'!$C$7:$N$23,11,FALSE)</f>
        <v>https://www.google.com/maps/d/viewer?mid=1wLVvNAtxF44PseqlxB-yZb4QiTLsY0T8&amp;ll=54.0327%2C-2.88898z=20?hl=en</v>
      </c>
    </row>
    <row r="134" spans="2:17" ht="15" x14ac:dyDescent="0.25">
      <c r="B134" s="7" t="s">
        <v>139</v>
      </c>
      <c r="C134" s="8" t="s">
        <v>481</v>
      </c>
      <c r="D134" s="7" t="s">
        <v>341</v>
      </c>
      <c r="E134" s="7" t="s">
        <v>341</v>
      </c>
      <c r="F134" s="7" t="s">
        <v>495</v>
      </c>
      <c r="G134" s="7">
        <v>330458</v>
      </c>
      <c r="H134" s="7">
        <v>477825</v>
      </c>
      <c r="I134" s="11">
        <v>6.8999999999999995</v>
      </c>
      <c r="J134" s="9">
        <v>18.8</v>
      </c>
      <c r="K134" s="9">
        <v>12.426229508196707</v>
      </c>
      <c r="L134" s="9">
        <v>2.0458839406207803</v>
      </c>
      <c r="M134" s="11">
        <v>1.4704170708050421</v>
      </c>
      <c r="N134" s="9">
        <v>12.426229508196707</v>
      </c>
      <c r="O134" s="1" t="s">
        <v>639</v>
      </c>
      <c r="P134" s="1" t="str">
        <f>VLOOKUP(TEXT(E134,0),'5) BSP Headroom Data'!$B$7:$L$70,11,FALSE)</f>
        <v>https://www.google.com/maps/d/viewer?mid=1wLVvNAtxF44PseqlxB-yZb4QiTLsY0T8&amp;ll=54.1907%2C-3.11215z=20?hl=en</v>
      </c>
      <c r="Q134" s="1" t="str">
        <f>VLOOKUP(F134,'6)Transmission Capacity - App G'!$C$7:$N$23,11,FALSE)</f>
        <v>https://www.google.com/maps/d/viewer?mid=1wLVvNAtxF44PseqlxB-yZb4QiTLsY0T8&amp;ll=54.94163%2C-2.96438z=20?hl=en</v>
      </c>
    </row>
    <row r="135" spans="2:17" ht="15" x14ac:dyDescent="0.25">
      <c r="B135" s="7" t="s">
        <v>140</v>
      </c>
      <c r="C135" s="8" t="s">
        <v>481</v>
      </c>
      <c r="D135" s="7" t="s">
        <v>186</v>
      </c>
      <c r="E135" s="7" t="s">
        <v>186</v>
      </c>
      <c r="F135" s="7" t="s">
        <v>420</v>
      </c>
      <c r="G135" s="7">
        <v>402300</v>
      </c>
      <c r="H135" s="7">
        <v>394074</v>
      </c>
      <c r="I135" s="11">
        <v>7.4349999999999987</v>
      </c>
      <c r="J135" s="9">
        <v>12.035</v>
      </c>
      <c r="K135" s="9">
        <v>31.398666666666667</v>
      </c>
      <c r="L135" s="9">
        <v>14.811066126855602</v>
      </c>
      <c r="M135" s="11">
        <v>10.645004849660525</v>
      </c>
      <c r="N135" s="9">
        <v>12.035</v>
      </c>
      <c r="O135" s="1" t="s">
        <v>640</v>
      </c>
      <c r="P135" s="1" t="str">
        <f>VLOOKUP(TEXT(E135,0),'5) BSP Headroom Data'!$B$7:$L$70,11,FALSE)</f>
        <v>https://www.google.com/maps/d/viewer?mid=1wLVvNAtxF44PseqlxB-yZb4QiTLsY0T8&amp;ll=53.45264%2C-2.07376z=20?hl=en</v>
      </c>
      <c r="Q135" s="1" t="str">
        <f>VLOOKUP(F135,'6)Transmission Capacity - App G'!$C$7:$N$23,11,FALSE)</f>
        <v>https://www.google.com/maps/d/viewer?mid=1wLVvNAtxF44PseqlxB-yZb4QiTLsY0T8&amp;ll=53.49223%2C-2.04417z=20?hl=en</v>
      </c>
    </row>
    <row r="136" spans="2:17" ht="15" x14ac:dyDescent="0.25">
      <c r="B136" s="7" t="s">
        <v>141</v>
      </c>
      <c r="C136" s="8" t="s">
        <v>481</v>
      </c>
      <c r="D136" s="7" t="s">
        <v>141</v>
      </c>
      <c r="E136" s="7" t="s">
        <v>141</v>
      </c>
      <c r="F136" s="7" t="s">
        <v>421</v>
      </c>
      <c r="G136" s="7">
        <v>360621</v>
      </c>
      <c r="H136" s="7">
        <v>397766</v>
      </c>
      <c r="I136" s="11">
        <v>4.009999999999998</v>
      </c>
      <c r="J136" s="9">
        <v>9.509999999999998</v>
      </c>
      <c r="K136" s="9">
        <v>0</v>
      </c>
      <c r="L136" s="9">
        <v>0</v>
      </c>
      <c r="M136" s="11">
        <v>0</v>
      </c>
      <c r="N136" s="9">
        <v>0</v>
      </c>
      <c r="O136" s="1" t="s">
        <v>641</v>
      </c>
      <c r="P136" s="1" t="str">
        <f>VLOOKUP(TEXT(E136,0),'5) BSP Headroom Data'!$B$7:$L$70,11,FALSE)</f>
        <v>https://www.google.com/maps/d/viewer?mid=1wLVvNAtxF44PseqlxB-yZb4QiTLsY0T8&amp;ll=53.47498%2C-2.59493z=20?hl=en</v>
      </c>
      <c r="Q136" s="1" t="str">
        <f>VLOOKUP(F136,'6)Transmission Capacity - App G'!$C$7:$N$23,11,FALSE)</f>
        <v>https://www.google.com/maps/d/viewer?mid=1wLVvNAtxF44PseqlxB-yZb4QiTLsY0T8&amp;ll=53.43422%2C-2.69482z=20?hl=en</v>
      </c>
    </row>
    <row r="137" spans="2:17" ht="15" x14ac:dyDescent="0.25">
      <c r="B137" s="7" t="s">
        <v>142</v>
      </c>
      <c r="C137" s="8" t="s">
        <v>481</v>
      </c>
      <c r="D137" s="7" t="s">
        <v>409</v>
      </c>
      <c r="E137" s="7" t="s">
        <v>409</v>
      </c>
      <c r="F137" s="7" t="s">
        <v>420</v>
      </c>
      <c r="G137" s="7">
        <v>401104</v>
      </c>
      <c r="H137" s="7">
        <v>383846</v>
      </c>
      <c r="I137" s="11">
        <v>2.6539999999999964</v>
      </c>
      <c r="J137" s="9">
        <v>8.3369999999999997</v>
      </c>
      <c r="K137" s="9">
        <v>29.475245806824756</v>
      </c>
      <c r="L137" s="9">
        <v>10.516869095816464</v>
      </c>
      <c r="M137" s="11">
        <v>7.5586808923375362</v>
      </c>
      <c r="N137" s="9">
        <v>8.3369999999999997</v>
      </c>
      <c r="O137" s="1" t="s">
        <v>642</v>
      </c>
      <c r="P137" s="1" t="str">
        <f>VLOOKUP(TEXT(E137,0),'5) BSP Headroom Data'!$B$7:$L$70,11,FALSE)</f>
        <v>https://www.google.com/maps/d/viewer?mid=1wLVvNAtxF44PseqlxB-yZb4QiTLsY0T8&amp;ll=53.35237%2C-1.9844z=20?hl=en</v>
      </c>
      <c r="Q137" s="1" t="str">
        <f>VLOOKUP(F137,'6)Transmission Capacity - App G'!$C$7:$N$23,11,FALSE)</f>
        <v>https://www.google.com/maps/d/viewer?mid=1wLVvNAtxF44PseqlxB-yZb4QiTLsY0T8&amp;ll=53.49223%2C-2.04417z=20?hl=en</v>
      </c>
    </row>
    <row r="138" spans="2:17" ht="15" x14ac:dyDescent="0.25">
      <c r="B138" s="7" t="s">
        <v>143</v>
      </c>
      <c r="C138" s="8" t="s">
        <v>480</v>
      </c>
      <c r="D138" s="7" t="s">
        <v>412</v>
      </c>
      <c r="E138" s="7" t="s">
        <v>412</v>
      </c>
      <c r="F138" s="7" t="s">
        <v>258</v>
      </c>
      <c r="G138" s="7">
        <v>378312</v>
      </c>
      <c r="H138" s="7">
        <v>422726</v>
      </c>
      <c r="I138" s="11">
        <v>11.042922077922078</v>
      </c>
      <c r="J138" s="9">
        <v>14.965000000000002</v>
      </c>
      <c r="K138" s="9">
        <v>24.574025974025975</v>
      </c>
      <c r="L138" s="9">
        <v>12.451535700039891</v>
      </c>
      <c r="M138" s="11">
        <v>9.083221936609494</v>
      </c>
      <c r="N138" s="9">
        <v>14.965000000000002</v>
      </c>
      <c r="O138" s="1" t="s">
        <v>643</v>
      </c>
      <c r="P138" s="1" t="str">
        <f>VLOOKUP(TEXT(E138,0),'5) BSP Headroom Data'!$B$7:$L$70,11,FALSE)</f>
        <v>https://www.google.com/maps/d/viewer?mid=1wLVvNAtxF44PseqlxB-yZb4QiTLsY0T8&amp;ll=53.69402%2C-2.30041z=20?hl=en</v>
      </c>
      <c r="Q138" s="1" t="str">
        <f>VLOOKUP(F138,'6)Transmission Capacity - App G'!$C$7:$N$23,11,FALSE)</f>
        <v>https://www.google.com/maps/d/viewer?mid=1wLVvNAtxF44PseqlxB-yZb4QiTLsY0T8&amp;ll=53.79502%2C-2.32919z=20?hl=en</v>
      </c>
    </row>
    <row r="139" spans="2:17" ht="15" x14ac:dyDescent="0.25">
      <c r="B139" s="7" t="s">
        <v>144</v>
      </c>
      <c r="C139" s="8" t="s">
        <v>481</v>
      </c>
      <c r="D139" s="7" t="s">
        <v>341</v>
      </c>
      <c r="E139" s="7" t="s">
        <v>341</v>
      </c>
      <c r="F139" s="7" t="s">
        <v>495</v>
      </c>
      <c r="G139" s="7">
        <v>340240</v>
      </c>
      <c r="H139" s="7">
        <v>478314</v>
      </c>
      <c r="I139" s="11">
        <v>4.7949999999999999</v>
      </c>
      <c r="J139" s="9">
        <v>10.795</v>
      </c>
      <c r="K139" s="9">
        <v>21.012499999999999</v>
      </c>
      <c r="L139" s="9">
        <v>21.012499999999999</v>
      </c>
      <c r="M139" s="11">
        <v>19.134820562560623</v>
      </c>
      <c r="N139" s="9">
        <v>10.795</v>
      </c>
      <c r="O139" s="1" t="s">
        <v>644</v>
      </c>
      <c r="P139" s="1" t="str">
        <f>VLOOKUP(TEXT(E139,0),'5) BSP Headroom Data'!$B$7:$L$70,11,FALSE)</f>
        <v>https://www.google.com/maps/d/viewer?mid=1wLVvNAtxF44PseqlxB-yZb4QiTLsY0T8&amp;ll=54.1907%2C-3.11215z=20?hl=en</v>
      </c>
      <c r="Q139" s="1" t="str">
        <f>VLOOKUP(F139,'6)Transmission Capacity - App G'!$C$7:$N$23,11,FALSE)</f>
        <v>https://www.google.com/maps/d/viewer?mid=1wLVvNAtxF44PseqlxB-yZb4QiTLsY0T8&amp;ll=54.94163%2C-2.96438z=20?hl=en</v>
      </c>
    </row>
    <row r="140" spans="2:17" ht="15" x14ac:dyDescent="0.25">
      <c r="B140" s="7" t="s">
        <v>145</v>
      </c>
      <c r="C140" s="8" t="s">
        <v>480</v>
      </c>
      <c r="D140" s="7" t="s">
        <v>407</v>
      </c>
      <c r="E140" s="7" t="s">
        <v>407</v>
      </c>
      <c r="F140" s="7" t="s">
        <v>258</v>
      </c>
      <c r="G140" s="7">
        <v>373765</v>
      </c>
      <c r="H140" s="7">
        <v>431955</v>
      </c>
      <c r="I140" s="11">
        <v>9.379999999999999</v>
      </c>
      <c r="J140" s="9">
        <v>17.48</v>
      </c>
      <c r="K140" s="9">
        <v>6.7112541993281063</v>
      </c>
      <c r="L140" s="9">
        <v>1.4112485041882714</v>
      </c>
      <c r="M140" s="11">
        <v>1.0294861356908109</v>
      </c>
      <c r="N140" s="9">
        <v>6.7112541993281063</v>
      </c>
      <c r="O140" s="1" t="s">
        <v>645</v>
      </c>
      <c r="P140" s="1" t="str">
        <f>VLOOKUP(TEXT(E140,0),'5) BSP Headroom Data'!$B$7:$L$70,11,FALSE)</f>
        <v>https://www.google.com/maps/d/viewer?mid=1wLVvNAtxF44PseqlxB-yZb4QiTLsY0T8&amp;ll=53.77521%2C-2.33688z=20?hl=en</v>
      </c>
      <c r="Q140" s="1" t="str">
        <f>VLOOKUP(F140,'6)Transmission Capacity - App G'!$C$7:$N$23,11,FALSE)</f>
        <v>https://www.google.com/maps/d/viewer?mid=1wLVvNAtxF44PseqlxB-yZb4QiTLsY0T8&amp;ll=53.79502%2C-2.32919z=20?hl=en</v>
      </c>
    </row>
    <row r="141" spans="2:17" ht="15" x14ac:dyDescent="0.25">
      <c r="B141" s="7" t="s">
        <v>146</v>
      </c>
      <c r="C141" s="8" t="s">
        <v>481</v>
      </c>
      <c r="D141" s="7" t="s">
        <v>398</v>
      </c>
      <c r="E141" s="7" t="s">
        <v>398</v>
      </c>
      <c r="F141" s="7" t="s">
        <v>422</v>
      </c>
      <c r="G141" s="7">
        <v>378744</v>
      </c>
      <c r="H141" s="7">
        <v>387772</v>
      </c>
      <c r="I141" s="11">
        <v>5.1459999999999972</v>
      </c>
      <c r="J141" s="9">
        <v>9.7459999999999987</v>
      </c>
      <c r="K141" s="9">
        <v>32.581395348837212</v>
      </c>
      <c r="L141" s="9">
        <v>15.654520917678814</v>
      </c>
      <c r="M141" s="11">
        <v>11.251212415130944</v>
      </c>
      <c r="N141" s="9">
        <v>9.7459999999999987</v>
      </c>
      <c r="O141" s="1" t="s">
        <v>646</v>
      </c>
      <c r="P141" s="1" t="str">
        <f>VLOOKUP(TEXT(E141,0),'5) BSP Headroom Data'!$B$7:$L$70,11,FALSE)</f>
        <v>https://www.google.com/maps/d/viewer?mid=1wLVvNAtxF44PseqlxB-yZb4QiTLsY0T8&amp;ll=53.39778%2C-2.35667z=20?hl=en</v>
      </c>
      <c r="Q141" s="1" t="str">
        <f>VLOOKUP(F141,'6)Transmission Capacity - App G'!$C$7:$N$23,11,FALSE)</f>
        <v>https://www.google.com/maps/d/viewer?mid=1wLVvNAtxF44PseqlxB-yZb4QiTLsY0T8&amp;ll=53.43349%2C-2.40648z=20?hl=en</v>
      </c>
    </row>
    <row r="142" spans="2:17" ht="15" x14ac:dyDescent="0.25">
      <c r="B142" s="7" t="s">
        <v>147</v>
      </c>
      <c r="C142" s="8" t="s">
        <v>481</v>
      </c>
      <c r="D142" s="7" t="s">
        <v>399</v>
      </c>
      <c r="E142" s="7" t="s">
        <v>399</v>
      </c>
      <c r="F142" s="7" t="s">
        <v>425</v>
      </c>
      <c r="G142" s="7">
        <v>391570</v>
      </c>
      <c r="H142" s="7">
        <v>387132</v>
      </c>
      <c r="I142" s="11">
        <v>0.3110000000000035</v>
      </c>
      <c r="J142" s="9">
        <v>9.2110000000000021</v>
      </c>
      <c r="K142" s="9">
        <v>33.230769230769234</v>
      </c>
      <c r="L142" s="9">
        <v>9.0755735492577614</v>
      </c>
      <c r="M142" s="11">
        <v>6.52279340446169</v>
      </c>
      <c r="N142" s="9">
        <v>9.2110000000000021</v>
      </c>
      <c r="O142" s="1" t="s">
        <v>647</v>
      </c>
      <c r="P142" s="1" t="str">
        <f>VLOOKUP(TEXT(E142,0),'5) BSP Headroom Data'!$B$7:$L$70,11,FALSE)</f>
        <v>https://www.google.com/maps/d/viewer?mid=1wLVvNAtxF44PseqlxB-yZb4QiTLsY0T8&amp;ll=53.37854%2C-2.1319z=20?hl=en</v>
      </c>
      <c r="Q142" s="1" t="str">
        <f>VLOOKUP(F142,'6)Transmission Capacity - App G'!$C$7:$N$23,11,FALSE)</f>
        <v>https://www.google.com/maps/d/viewer?mid=1wLVvNAtxF44PseqlxB-yZb4QiTLsY0T8&amp;ll=53.41506%2C-2.13109z=20?hl=en</v>
      </c>
    </row>
    <row r="143" spans="2:17" ht="15" x14ac:dyDescent="0.25">
      <c r="B143" s="7" t="s">
        <v>148</v>
      </c>
      <c r="C143" s="8" t="s">
        <v>480</v>
      </c>
      <c r="D143" s="7" t="s">
        <v>411</v>
      </c>
      <c r="E143" s="7" t="s">
        <v>411</v>
      </c>
      <c r="F143" s="7" t="s">
        <v>498</v>
      </c>
      <c r="G143" s="7">
        <v>358235</v>
      </c>
      <c r="H143" s="7">
        <v>404898</v>
      </c>
      <c r="I143" s="11">
        <v>0</v>
      </c>
      <c r="J143" s="9">
        <v>4.484</v>
      </c>
      <c r="K143" s="9">
        <v>22.2</v>
      </c>
      <c r="L143" s="9">
        <v>5.4686876745113713</v>
      </c>
      <c r="M143" s="11">
        <v>3.9893315207238662</v>
      </c>
      <c r="N143" s="9">
        <v>4.484</v>
      </c>
      <c r="O143" s="1" t="s">
        <v>648</v>
      </c>
      <c r="P143" s="1" t="str">
        <f>VLOOKUP(TEXT(E143,0),'5) BSP Headroom Data'!$B$7:$L$70,11,FALSE)</f>
        <v>https://www.google.com/maps/d/viewer?mid=1wLVvNAtxF44PseqlxB-yZb4QiTLsY0T8&amp;ll=53.53645%2C-2.62967z=20?hl=en</v>
      </c>
      <c r="Q143" s="1" t="str">
        <f>VLOOKUP(F143,'6)Transmission Capacity - App G'!$C$7:$N$23,11,FALSE)</f>
        <v>https://www.google.com/maps/d/viewer?mid=1wLVvNAtxF44PseqlxB-yZb4QiTLsY0T8&amp;ll=53.46815%2C-2.84892z=20?hl=en</v>
      </c>
    </row>
    <row r="144" spans="2:17" ht="15" x14ac:dyDescent="0.25">
      <c r="B144" s="7" t="s">
        <v>149</v>
      </c>
      <c r="C144" s="8" t="s">
        <v>480</v>
      </c>
      <c r="D144" s="7" t="s">
        <v>411</v>
      </c>
      <c r="E144" s="7" t="s">
        <v>411</v>
      </c>
      <c r="F144" s="7" t="s">
        <v>498</v>
      </c>
      <c r="G144" s="7">
        <v>358225</v>
      </c>
      <c r="H144" s="7">
        <v>404888</v>
      </c>
      <c r="I144" s="11">
        <v>0</v>
      </c>
      <c r="J144" s="9">
        <v>10.579999999999998</v>
      </c>
      <c r="K144" s="9">
        <v>32.197752808988767</v>
      </c>
      <c r="L144" s="9">
        <v>7.2804148384523373</v>
      </c>
      <c r="M144" s="11">
        <v>5.3109612630380747</v>
      </c>
      <c r="N144" s="9">
        <v>10.579999999999998</v>
      </c>
      <c r="O144" s="1" t="s">
        <v>649</v>
      </c>
      <c r="P144" s="1" t="str">
        <f>VLOOKUP(TEXT(E144,0),'5) BSP Headroom Data'!$B$7:$L$70,11,FALSE)</f>
        <v>https://www.google.com/maps/d/viewer?mid=1wLVvNAtxF44PseqlxB-yZb4QiTLsY0T8&amp;ll=53.53645%2C-2.62967z=20?hl=en</v>
      </c>
      <c r="Q144" s="1" t="str">
        <f>VLOOKUP(F144,'6)Transmission Capacity - App G'!$C$7:$N$23,11,FALSE)</f>
        <v>https://www.google.com/maps/d/viewer?mid=1wLVvNAtxF44PseqlxB-yZb4QiTLsY0T8&amp;ll=53.46815%2C-2.84892z=20?hl=en</v>
      </c>
    </row>
    <row r="145" spans="2:17" ht="15" x14ac:dyDescent="0.25">
      <c r="B145" s="7" t="s">
        <v>150</v>
      </c>
      <c r="C145" s="8" t="s">
        <v>481</v>
      </c>
      <c r="D145" s="7" t="s">
        <v>389</v>
      </c>
      <c r="E145" s="7" t="s">
        <v>389</v>
      </c>
      <c r="F145" s="7" t="s">
        <v>420</v>
      </c>
      <c r="G145" s="7">
        <v>399322</v>
      </c>
      <c r="H145" s="7">
        <v>404583</v>
      </c>
      <c r="I145" s="11">
        <v>11.67</v>
      </c>
      <c r="J145" s="9">
        <v>16.170000000000002</v>
      </c>
      <c r="K145" s="9">
        <v>7</v>
      </c>
      <c r="L145" s="9">
        <v>1.9574944071588367</v>
      </c>
      <c r="M145" s="11">
        <v>1.4344262295081966</v>
      </c>
      <c r="N145" s="9">
        <v>7</v>
      </c>
      <c r="O145" s="1" t="s">
        <v>650</v>
      </c>
      <c r="P145" s="1" t="str">
        <f>VLOOKUP(TEXT(E145,0),'5) BSP Headroom Data'!$B$7:$L$70,11,FALSE)</f>
        <v>https://www.google.com/maps/d/viewer?mid=1wLVvNAtxF44PseqlxB-yZb4QiTLsY0T8&amp;ll=53.49638%2C-2.04169z=20?hl=en</v>
      </c>
      <c r="Q145" s="1" t="str">
        <f>VLOOKUP(F145,'6)Transmission Capacity - App G'!$C$7:$N$23,11,FALSE)</f>
        <v>https://www.google.com/maps/d/viewer?mid=1wLVvNAtxF44PseqlxB-yZb4QiTLsY0T8&amp;ll=53.49223%2C-2.04417z=20?hl=en</v>
      </c>
    </row>
    <row r="146" spans="2:17" ht="15" x14ac:dyDescent="0.25">
      <c r="B146" s="7" t="s">
        <v>151</v>
      </c>
      <c r="C146" s="8" t="s">
        <v>480</v>
      </c>
      <c r="D146" s="7" t="s">
        <v>151</v>
      </c>
      <c r="E146" s="7" t="s">
        <v>151</v>
      </c>
      <c r="F146" s="7" t="s">
        <v>419</v>
      </c>
      <c r="G146" s="7">
        <v>393262</v>
      </c>
      <c r="H146" s="7">
        <v>404755</v>
      </c>
      <c r="I146" s="11">
        <v>15.21</v>
      </c>
      <c r="J146" s="9">
        <v>22.72</v>
      </c>
      <c r="K146" s="9">
        <v>13.282051282051299</v>
      </c>
      <c r="L146" s="9">
        <v>2.3176733780760657</v>
      </c>
      <c r="M146" s="11">
        <v>1.6983606557377071</v>
      </c>
      <c r="N146" s="9">
        <v>13.282051282051299</v>
      </c>
      <c r="O146" s="1" t="s">
        <v>651</v>
      </c>
      <c r="P146" s="1" t="str">
        <f>VLOOKUP(TEXT(E146,0),'5) BSP Headroom Data'!$B$7:$L$70,11,FALSE)</f>
        <v>https://www.google.com/maps/d/viewer?mid=1wLVvNAtxF44PseqlxB-yZb4QiTLsY0T8&amp;ll=53.53936%2C-2.10308z=20?hl=en</v>
      </c>
      <c r="Q146" s="1" t="str">
        <f>VLOOKUP(F146,'6)Transmission Capacity - App G'!$C$7:$N$23,11,FALSE)</f>
        <v>https://www.google.com/maps/d/viewer?mid=1wLVvNAtxF44PseqlxB-yZb4QiTLsY0T8&amp;ll=53.52976%2C-2.16566z=20?hl=en</v>
      </c>
    </row>
    <row r="147" spans="2:17" ht="15" x14ac:dyDescent="0.25">
      <c r="B147" s="7" t="s">
        <v>152</v>
      </c>
      <c r="C147" s="8" t="s">
        <v>480</v>
      </c>
      <c r="D147" s="7" t="s">
        <v>218</v>
      </c>
      <c r="E147" s="7" t="s">
        <v>218</v>
      </c>
      <c r="F147" s="7" t="s">
        <v>417</v>
      </c>
      <c r="G147" s="7">
        <v>367171</v>
      </c>
      <c r="H147" s="7">
        <v>427130</v>
      </c>
      <c r="I147" s="11">
        <v>0</v>
      </c>
      <c r="J147" s="9">
        <v>7.777000000000001</v>
      </c>
      <c r="K147" s="9">
        <v>0</v>
      </c>
      <c r="L147" s="9">
        <v>0</v>
      </c>
      <c r="M147" s="11">
        <v>0</v>
      </c>
      <c r="N147" s="9">
        <v>0</v>
      </c>
      <c r="O147" s="1" t="s">
        <v>652</v>
      </c>
      <c r="P147" s="1" t="str">
        <f>VLOOKUP(TEXT(E147,0),'5) BSP Headroom Data'!$B$7:$L$70,11,FALSE)</f>
        <v>https://www.google.com/maps/d/viewer?mid=1wLVvNAtxF44PseqlxB-yZb4QiTLsY0T8&amp;ll=53.72038%2C-2.45999z=20?hl=en</v>
      </c>
      <c r="Q147" s="1" t="str">
        <f>VLOOKUP(F147,'6)Transmission Capacity - App G'!$C$7:$N$23,11,FALSE)</f>
        <v>https://www.google.com/maps/d/viewer?mid=1wLVvNAtxF44PseqlxB-yZb4QiTLsY0T8&amp;ll=53.62146%2C-2.21622z=20?hl=en</v>
      </c>
    </row>
    <row r="148" spans="2:17" ht="15" x14ac:dyDescent="0.25">
      <c r="B148" s="7" t="s">
        <v>153</v>
      </c>
      <c r="C148" s="8" t="s">
        <v>481</v>
      </c>
      <c r="D148" s="7" t="s">
        <v>186</v>
      </c>
      <c r="E148" s="7" t="s">
        <v>186</v>
      </c>
      <c r="F148" s="7" t="s">
        <v>420</v>
      </c>
      <c r="G148" s="7">
        <v>401790</v>
      </c>
      <c r="H148" s="7">
        <v>395876</v>
      </c>
      <c r="I148" s="11">
        <v>10.750521739130434</v>
      </c>
      <c r="J148" s="9">
        <v>15.394</v>
      </c>
      <c r="K148" s="9">
        <v>8.1721311475409824</v>
      </c>
      <c r="L148" s="9">
        <v>1.3454790823211875</v>
      </c>
      <c r="M148" s="11">
        <v>0.96702230843840931</v>
      </c>
      <c r="N148" s="9">
        <v>8.1721311475409824</v>
      </c>
      <c r="O148" s="1" t="s">
        <v>653</v>
      </c>
      <c r="P148" s="1" t="str">
        <f>VLOOKUP(TEXT(E148,0),'5) BSP Headroom Data'!$B$7:$L$70,11,FALSE)</f>
        <v>https://www.google.com/maps/d/viewer?mid=1wLVvNAtxF44PseqlxB-yZb4QiTLsY0T8&amp;ll=53.45264%2C-2.07376z=20?hl=en</v>
      </c>
      <c r="Q148" s="1" t="str">
        <f>VLOOKUP(F148,'6)Transmission Capacity - App G'!$C$7:$N$23,11,FALSE)</f>
        <v>https://www.google.com/maps/d/viewer?mid=1wLVvNAtxF44PseqlxB-yZb4QiTLsY0T8&amp;ll=53.49223%2C-2.04417z=20?hl=en</v>
      </c>
    </row>
    <row r="149" spans="2:17" ht="15" x14ac:dyDescent="0.25">
      <c r="B149" s="7" t="s">
        <v>154</v>
      </c>
      <c r="C149" s="8" t="s">
        <v>480</v>
      </c>
      <c r="D149" s="7" t="s">
        <v>413</v>
      </c>
      <c r="E149" s="7" t="s">
        <v>413</v>
      </c>
      <c r="F149" s="7" t="s">
        <v>496</v>
      </c>
      <c r="G149" s="7">
        <v>342288</v>
      </c>
      <c r="H149" s="7">
        <v>430650</v>
      </c>
      <c r="I149" s="11">
        <v>1.5949999999999989</v>
      </c>
      <c r="J149" s="9">
        <v>6.1950000000000003</v>
      </c>
      <c r="K149" s="9">
        <v>10.368421052631575</v>
      </c>
      <c r="L149" s="9">
        <v>10.368421052631575</v>
      </c>
      <c r="M149" s="11">
        <v>8.8079551518826662</v>
      </c>
      <c r="N149" s="9">
        <v>6.1950000000000003</v>
      </c>
      <c r="O149" s="1" t="s">
        <v>654</v>
      </c>
      <c r="P149" s="1" t="str">
        <f>VLOOKUP(TEXT(E149,0),'5) BSP Headroom Data'!$B$7:$L$70,11,FALSE)</f>
        <v>https://www.google.com/maps/d/viewer?mid=1wLVvNAtxF44PseqlxB-yZb4QiTLsY0T8&amp;ll=53.78114%2C-2.9776z=20?hl=en</v>
      </c>
      <c r="Q149" s="1" t="str">
        <f>VLOOKUP(F149,'6)Transmission Capacity - App G'!$C$7:$N$23,11,FALSE)</f>
        <v>https://www.google.com/maps/d/viewer?mid=1wLVvNAtxF44PseqlxB-yZb4QiTLsY0T8&amp;ll=53.74622%2C-2.75632z=20?hl=en</v>
      </c>
    </row>
    <row r="150" spans="2:17" ht="15" x14ac:dyDescent="0.25">
      <c r="B150" s="7" t="s">
        <v>155</v>
      </c>
      <c r="C150" s="8" t="s">
        <v>481</v>
      </c>
      <c r="D150" s="7" t="s">
        <v>382</v>
      </c>
      <c r="E150" s="7" t="s">
        <v>382</v>
      </c>
      <c r="F150" s="7" t="s">
        <v>418</v>
      </c>
      <c r="G150" s="7">
        <v>385958</v>
      </c>
      <c r="H150" s="7">
        <v>383397</v>
      </c>
      <c r="I150" s="11">
        <v>8.8429999999999893</v>
      </c>
      <c r="J150" s="9">
        <v>14.379999999999999</v>
      </c>
      <c r="K150" s="9">
        <v>11.217948717948717</v>
      </c>
      <c r="L150" s="9">
        <v>1.9574944071588367</v>
      </c>
      <c r="M150" s="11">
        <v>1.4344262295081966</v>
      </c>
      <c r="N150" s="9">
        <v>11.217948717948717</v>
      </c>
      <c r="O150" s="1" t="s">
        <v>655</v>
      </c>
      <c r="P150" s="1" t="str">
        <f>VLOOKUP(TEXT(E150,0),'5) BSP Headroom Data'!$B$7:$L$70,11,FALSE)</f>
        <v>https://www.google.com/maps/d/viewer?mid=1wLVvNAtxF44PseqlxB-yZb4QiTLsY0T8&amp;ll=53.36201%2C-2.2408z=20?hl=en</v>
      </c>
      <c r="Q150" s="1" t="str">
        <f>VLOOKUP(F150,'6)Transmission Capacity - App G'!$C$7:$N$23,11,FALSE)</f>
        <v>https://www.google.com/maps/d/viewer?mid=1wLVvNAtxF44PseqlxB-yZb4QiTLsY0T8&amp;ll=53.42198%2C-2.27508z=20?hl=en</v>
      </c>
    </row>
    <row r="151" spans="2:17" ht="15" x14ac:dyDescent="0.25">
      <c r="B151" s="7" t="s">
        <v>156</v>
      </c>
      <c r="C151" s="8" t="s">
        <v>481</v>
      </c>
      <c r="D151" s="7" t="s">
        <v>380</v>
      </c>
      <c r="E151" s="7" t="s">
        <v>380</v>
      </c>
      <c r="F151" s="7" t="s">
        <v>496</v>
      </c>
      <c r="G151" s="7">
        <v>346186</v>
      </c>
      <c r="H151" s="7">
        <v>417486</v>
      </c>
      <c r="I151" s="11">
        <v>2.5659999999999998</v>
      </c>
      <c r="J151" s="9">
        <v>6.5659999999999998</v>
      </c>
      <c r="K151" s="9">
        <v>10.519131161236425</v>
      </c>
      <c r="L151" s="9">
        <v>10.519131161236425</v>
      </c>
      <c r="M151" s="11">
        <v>7.9738118331716787</v>
      </c>
      <c r="N151" s="9">
        <v>6.5659999999999998</v>
      </c>
      <c r="O151" s="1" t="s">
        <v>656</v>
      </c>
      <c r="P151" s="1" t="str">
        <f>VLOOKUP(TEXT(E151,0),'5) BSP Headroom Data'!$B$7:$L$70,11,FALSE)</f>
        <v>https://www.google.com/maps/d/viewer?mid=1wLVvNAtxF44PseqlxB-yZb4QiTLsY0T8&amp;ll=53.61411%2C-2.70439z=20?hl=en</v>
      </c>
      <c r="Q151" s="1" t="str">
        <f>VLOOKUP(F151,'6)Transmission Capacity - App G'!$C$7:$N$23,11,FALSE)</f>
        <v>https://www.google.com/maps/d/viewer?mid=1wLVvNAtxF44PseqlxB-yZb4QiTLsY0T8&amp;ll=53.74622%2C-2.75632z=20?hl=en</v>
      </c>
    </row>
    <row r="152" spans="2:17" ht="15" x14ac:dyDescent="0.25">
      <c r="B152" s="7" t="s">
        <v>157</v>
      </c>
      <c r="C152" s="8" t="s">
        <v>480</v>
      </c>
      <c r="D152" s="7" t="s">
        <v>412</v>
      </c>
      <c r="E152" s="7" t="s">
        <v>412</v>
      </c>
      <c r="F152" s="7" t="s">
        <v>258</v>
      </c>
      <c r="G152" s="7">
        <v>382535</v>
      </c>
      <c r="H152" s="7">
        <v>422283</v>
      </c>
      <c r="I152" s="11">
        <v>7.5009999999999994</v>
      </c>
      <c r="J152" s="9">
        <v>12.101000000000001</v>
      </c>
      <c r="K152" s="9">
        <v>30.790831918505944</v>
      </c>
      <c r="L152" s="9">
        <v>12.599122457120062</v>
      </c>
      <c r="M152" s="11">
        <v>9.1908844211220977</v>
      </c>
      <c r="N152" s="9">
        <v>12.101000000000001</v>
      </c>
      <c r="O152" s="1" t="s">
        <v>657</v>
      </c>
      <c r="P152" s="1" t="str">
        <f>VLOOKUP(TEXT(E152,0),'5) BSP Headroom Data'!$B$7:$L$70,11,FALSE)</f>
        <v>https://www.google.com/maps/d/viewer?mid=1wLVvNAtxF44PseqlxB-yZb4QiTLsY0T8&amp;ll=53.69402%2C-2.30041z=20?hl=en</v>
      </c>
      <c r="Q152" s="1" t="str">
        <f>VLOOKUP(F152,'6)Transmission Capacity - App G'!$C$7:$N$23,11,FALSE)</f>
        <v>https://www.google.com/maps/d/viewer?mid=1wLVvNAtxF44PseqlxB-yZb4QiTLsY0T8&amp;ll=53.79502%2C-2.32919z=20?hl=en</v>
      </c>
    </row>
    <row r="153" spans="2:17" ht="15" x14ac:dyDescent="0.25">
      <c r="B153" s="7" t="s">
        <v>158</v>
      </c>
      <c r="C153" s="8" t="s">
        <v>480</v>
      </c>
      <c r="D153" s="7" t="s">
        <v>385</v>
      </c>
      <c r="E153" s="7" t="s">
        <v>385</v>
      </c>
      <c r="F153" s="7" t="s">
        <v>419</v>
      </c>
      <c r="G153" s="7">
        <v>385907</v>
      </c>
      <c r="H153" s="7">
        <v>402469</v>
      </c>
      <c r="I153" s="11">
        <v>0</v>
      </c>
      <c r="J153" s="9">
        <v>4.2019999999999982</v>
      </c>
      <c r="K153" s="9">
        <v>31.046835443037974</v>
      </c>
      <c r="L153" s="9">
        <v>12.969285999202231</v>
      </c>
      <c r="M153" s="11">
        <v>9.4609135714672288</v>
      </c>
      <c r="N153" s="9">
        <v>4.2019999999999982</v>
      </c>
      <c r="O153" s="1" t="s">
        <v>658</v>
      </c>
      <c r="P153" s="1" t="str">
        <f>VLOOKUP(TEXT(E153,0),'5) BSP Headroom Data'!$B$7:$L$70,11,FALSE)</f>
        <v>https://www.google.com/maps/d/viewer?mid=1wLVvNAtxF44PseqlxB-yZb4QiTLsY0T8&amp;ll=53.49001%2C-2.23427z=20?hl=en</v>
      </c>
      <c r="Q153" s="1" t="str">
        <f>VLOOKUP(F153,'6)Transmission Capacity - App G'!$C$7:$N$23,11,FALSE)</f>
        <v>https://www.google.com/maps/d/viewer?mid=1wLVvNAtxF44PseqlxB-yZb4QiTLsY0T8&amp;ll=53.52976%2C-2.16566z=20?hl=en</v>
      </c>
    </row>
    <row r="154" spans="2:17" ht="15" x14ac:dyDescent="0.25">
      <c r="B154" s="7" t="s">
        <v>159</v>
      </c>
      <c r="C154" s="8" t="s">
        <v>481</v>
      </c>
      <c r="D154" s="7" t="s">
        <v>393</v>
      </c>
      <c r="E154" s="7" t="s">
        <v>393</v>
      </c>
      <c r="F154" s="7" t="s">
        <v>423</v>
      </c>
      <c r="G154" s="7">
        <v>374043</v>
      </c>
      <c r="H154" s="7">
        <v>410941</v>
      </c>
      <c r="I154" s="11">
        <v>1.238999999999999</v>
      </c>
      <c r="J154" s="9">
        <v>5.5389999999999997</v>
      </c>
      <c r="K154" s="9">
        <v>11.217948717948717</v>
      </c>
      <c r="L154" s="9">
        <v>1.9574944071588367</v>
      </c>
      <c r="M154" s="11">
        <v>1.4344262295081966</v>
      </c>
      <c r="N154" s="9">
        <v>5.5389999999999997</v>
      </c>
      <c r="O154" s="1" t="s">
        <v>659</v>
      </c>
      <c r="P154" s="1" t="str">
        <f>VLOOKUP(TEXT(E154,0),'5) BSP Headroom Data'!$B$7:$L$70,11,FALSE)</f>
        <v>https://www.google.com/maps/d/viewer?mid=1wLVvNAtxF44PseqlxB-yZb4QiTLsY0T8&amp;ll=53.59102%2C-2.42059z=20?hl=en</v>
      </c>
      <c r="Q154" s="1" t="str">
        <f>VLOOKUP(F154,'6)Transmission Capacity - App G'!$C$7:$N$23,11,FALSE)</f>
        <v>https://www.google.com/maps/d/viewer?mid=1wLVvNAtxF44PseqlxB-yZb4QiTLsY0T8&amp;ll=53.53905%2C-2.35884z=20?hl=en</v>
      </c>
    </row>
    <row r="155" spans="2:17" ht="15" x14ac:dyDescent="0.25">
      <c r="B155" s="7" t="s">
        <v>160</v>
      </c>
      <c r="C155" s="8" t="s">
        <v>481</v>
      </c>
      <c r="D155" s="7" t="s">
        <v>186</v>
      </c>
      <c r="E155" s="7" t="s">
        <v>186</v>
      </c>
      <c r="F155" s="7" t="s">
        <v>420</v>
      </c>
      <c r="G155" s="7">
        <v>398419</v>
      </c>
      <c r="H155" s="7">
        <v>395120</v>
      </c>
      <c r="I155" s="11">
        <v>5.3000000000000007</v>
      </c>
      <c r="J155" s="9">
        <v>8.8000000000000007</v>
      </c>
      <c r="K155" s="9">
        <v>14.730199284619314</v>
      </c>
      <c r="L155" s="9">
        <v>5.1578947368421044</v>
      </c>
      <c r="M155" s="11">
        <v>3.7070805043646939</v>
      </c>
      <c r="N155" s="9">
        <v>8.8000000000000007</v>
      </c>
      <c r="O155" s="1" t="s">
        <v>660</v>
      </c>
      <c r="P155" s="1" t="str">
        <f>VLOOKUP(TEXT(E155,0),'5) BSP Headroom Data'!$B$7:$L$70,11,FALSE)</f>
        <v>https://www.google.com/maps/d/viewer?mid=1wLVvNAtxF44PseqlxB-yZb4QiTLsY0T8&amp;ll=53.45264%2C-2.07376z=20?hl=en</v>
      </c>
      <c r="Q155" s="1" t="str">
        <f>VLOOKUP(F155,'6)Transmission Capacity - App G'!$C$7:$N$23,11,FALSE)</f>
        <v>https://www.google.com/maps/d/viewer?mid=1wLVvNAtxF44PseqlxB-yZb4QiTLsY0T8&amp;ll=53.49223%2C-2.04417z=20?hl=en</v>
      </c>
    </row>
    <row r="156" spans="2:17" ht="15" x14ac:dyDescent="0.25">
      <c r="B156" s="7" t="s">
        <v>161</v>
      </c>
      <c r="C156" s="8" t="s">
        <v>481</v>
      </c>
      <c r="D156" s="7" t="s">
        <v>341</v>
      </c>
      <c r="E156" s="7" t="s">
        <v>341</v>
      </c>
      <c r="F156" s="7" t="s">
        <v>495</v>
      </c>
      <c r="G156" s="7">
        <v>334234</v>
      </c>
      <c r="H156" s="7">
        <v>483827</v>
      </c>
      <c r="I156" s="11">
        <v>2.6459999999999999</v>
      </c>
      <c r="J156" s="9">
        <v>5.1459999999999999</v>
      </c>
      <c r="K156" s="9">
        <v>13.25</v>
      </c>
      <c r="L156" s="9">
        <v>13.25</v>
      </c>
      <c r="M156" s="11">
        <v>13.25</v>
      </c>
      <c r="N156" s="9">
        <v>5.1459999999999999</v>
      </c>
      <c r="O156" s="1" t="s">
        <v>661</v>
      </c>
      <c r="P156" s="1" t="str">
        <f>VLOOKUP(TEXT(E156,0),'5) BSP Headroom Data'!$B$7:$L$70,11,FALSE)</f>
        <v>https://www.google.com/maps/d/viewer?mid=1wLVvNAtxF44PseqlxB-yZb4QiTLsY0T8&amp;ll=54.1907%2C-3.11215z=20?hl=en</v>
      </c>
      <c r="Q156" s="1" t="str">
        <f>VLOOKUP(F156,'6)Transmission Capacity - App G'!$C$7:$N$23,11,FALSE)</f>
        <v>https://www.google.com/maps/d/viewer?mid=1wLVvNAtxF44PseqlxB-yZb4QiTLsY0T8&amp;ll=54.94163%2C-2.96438z=20?hl=en</v>
      </c>
    </row>
    <row r="157" spans="2:17" ht="15" x14ac:dyDescent="0.25">
      <c r="B157" s="7" t="s">
        <v>162</v>
      </c>
      <c r="C157" s="8" t="s">
        <v>481</v>
      </c>
      <c r="D157" s="7" t="s">
        <v>399</v>
      </c>
      <c r="E157" s="7" t="s">
        <v>399</v>
      </c>
      <c r="F157" s="7" t="s">
        <v>425</v>
      </c>
      <c r="G157" s="7">
        <v>395915</v>
      </c>
      <c r="H157" s="7">
        <v>387138</v>
      </c>
      <c r="I157" s="11">
        <v>11.89</v>
      </c>
      <c r="J157" s="9">
        <v>16.39</v>
      </c>
      <c r="K157" s="9">
        <v>30.423684210526314</v>
      </c>
      <c r="L157" s="9">
        <v>16.927125506072873</v>
      </c>
      <c r="M157" s="11">
        <v>12.165858389912707</v>
      </c>
      <c r="N157" s="9">
        <v>16.39</v>
      </c>
      <c r="O157" s="1" t="s">
        <v>662</v>
      </c>
      <c r="P157" s="1" t="str">
        <f>VLOOKUP(TEXT(E157,0),'5) BSP Headroom Data'!$B$7:$L$70,11,FALSE)</f>
        <v>https://www.google.com/maps/d/viewer?mid=1wLVvNAtxF44PseqlxB-yZb4QiTLsY0T8&amp;ll=53.37854%2C-2.1319z=20?hl=en</v>
      </c>
      <c r="Q157" s="1" t="str">
        <f>VLOOKUP(F157,'6)Transmission Capacity - App G'!$C$7:$N$23,11,FALSE)</f>
        <v>https://www.google.com/maps/d/viewer?mid=1wLVvNAtxF44PseqlxB-yZb4QiTLsY0T8&amp;ll=53.41506%2C-2.13109z=20?hl=en</v>
      </c>
    </row>
    <row r="158" spans="2:17" ht="15" x14ac:dyDescent="0.25">
      <c r="B158" s="7" t="s">
        <v>163</v>
      </c>
      <c r="C158" s="8" t="s">
        <v>481</v>
      </c>
      <c r="D158" s="7" t="s">
        <v>141</v>
      </c>
      <c r="E158" s="7" t="s">
        <v>141</v>
      </c>
      <c r="F158" s="7" t="s">
        <v>421</v>
      </c>
      <c r="G158" s="7">
        <v>357489</v>
      </c>
      <c r="H158" s="7">
        <v>397336</v>
      </c>
      <c r="I158" s="11">
        <v>2.2399999999999984</v>
      </c>
      <c r="J158" s="9">
        <v>7.7399999999999984</v>
      </c>
      <c r="K158" s="9">
        <v>0</v>
      </c>
      <c r="L158" s="9">
        <v>0</v>
      </c>
      <c r="M158" s="11">
        <v>0</v>
      </c>
      <c r="N158" s="9">
        <v>0</v>
      </c>
      <c r="O158" s="1" t="s">
        <v>663</v>
      </c>
      <c r="P158" s="1" t="str">
        <f>VLOOKUP(TEXT(E158,0),'5) BSP Headroom Data'!$B$7:$L$70,11,FALSE)</f>
        <v>https://www.google.com/maps/d/viewer?mid=1wLVvNAtxF44PseqlxB-yZb4QiTLsY0T8&amp;ll=53.47498%2C-2.59493z=20?hl=en</v>
      </c>
      <c r="Q158" s="1" t="str">
        <f>VLOOKUP(F158,'6)Transmission Capacity - App G'!$C$7:$N$23,11,FALSE)</f>
        <v>https://www.google.com/maps/d/viewer?mid=1wLVvNAtxF44PseqlxB-yZb4QiTLsY0T8&amp;ll=53.43422%2C-2.69482z=20?hl=en</v>
      </c>
    </row>
    <row r="159" spans="2:17" ht="15" x14ac:dyDescent="0.25">
      <c r="B159" s="7" t="s">
        <v>164</v>
      </c>
      <c r="C159" s="8" t="s">
        <v>481</v>
      </c>
      <c r="D159" s="7" t="s">
        <v>386</v>
      </c>
      <c r="E159" s="76" t="s">
        <v>323</v>
      </c>
      <c r="F159" s="7" t="s">
        <v>495</v>
      </c>
      <c r="G159" s="7">
        <v>301743</v>
      </c>
      <c r="H159" s="7">
        <v>524532</v>
      </c>
      <c r="I159" s="11">
        <v>10.524999999999999</v>
      </c>
      <c r="J159" s="9">
        <v>17.824999999999999</v>
      </c>
      <c r="K159" s="9">
        <v>3.631578947368439</v>
      </c>
      <c r="L159" s="9">
        <v>1.0796221322537121</v>
      </c>
      <c r="M159" s="11">
        <v>0.77594568380213458</v>
      </c>
      <c r="N159" s="9">
        <v>3.631578947368439</v>
      </c>
      <c r="O159" s="1" t="s">
        <v>664</v>
      </c>
      <c r="P159" s="1" t="str">
        <f>VLOOKUP(TEXT(E159,0),'5) BSP Headroom Data'!$B$7:$L$70,11,FALSE)</f>
        <v>https://www.google.com/maps/d/viewer?mid=1wLVvNAtxF44PseqlxB-yZb4QiTLsY0T8&amp;ll=54.66252%2C-3.54717z=20?hl=en</v>
      </c>
      <c r="Q159" s="1" t="str">
        <f>VLOOKUP(F159,'6)Transmission Capacity - App G'!$C$7:$N$23,11,FALSE)</f>
        <v>https://www.google.com/maps/d/viewer?mid=1wLVvNAtxF44PseqlxB-yZb4QiTLsY0T8&amp;ll=54.94163%2C-2.96438z=20?hl=en</v>
      </c>
    </row>
    <row r="160" spans="2:17" ht="15" x14ac:dyDescent="0.25">
      <c r="B160" s="7" t="s">
        <v>165</v>
      </c>
      <c r="C160" s="8" t="s">
        <v>481</v>
      </c>
      <c r="D160" s="7" t="s">
        <v>386</v>
      </c>
      <c r="E160" s="76" t="s">
        <v>323</v>
      </c>
      <c r="F160" s="7" t="s">
        <v>495</v>
      </c>
      <c r="G160" s="7">
        <v>301429</v>
      </c>
      <c r="H160" s="7">
        <v>525527</v>
      </c>
      <c r="I160" s="11">
        <v>10.524999999999999</v>
      </c>
      <c r="J160" s="9">
        <v>17.824999999999999</v>
      </c>
      <c r="K160" s="9">
        <v>3.631578947368439</v>
      </c>
      <c r="L160" s="9">
        <v>1.9574944071588367</v>
      </c>
      <c r="M160" s="11">
        <v>1.4344262295081966</v>
      </c>
      <c r="N160" s="9">
        <v>3.631578947368439</v>
      </c>
      <c r="O160" s="1" t="s">
        <v>665</v>
      </c>
      <c r="P160" s="1" t="str">
        <f>VLOOKUP(TEXT(E160,0),'5) BSP Headroom Data'!$B$7:$L$70,11,FALSE)</f>
        <v>https://www.google.com/maps/d/viewer?mid=1wLVvNAtxF44PseqlxB-yZb4QiTLsY0T8&amp;ll=54.66252%2C-3.54717z=20?hl=en</v>
      </c>
      <c r="Q160" s="1" t="str">
        <f>VLOOKUP(F160,'6)Transmission Capacity - App G'!$C$7:$N$23,11,FALSE)</f>
        <v>https://www.google.com/maps/d/viewer?mid=1wLVvNAtxF44PseqlxB-yZb4QiTLsY0T8&amp;ll=54.94163%2C-2.96438z=20?hl=en</v>
      </c>
    </row>
    <row r="161" spans="2:17" ht="15" x14ac:dyDescent="0.25">
      <c r="B161" s="7" t="s">
        <v>166</v>
      </c>
      <c r="C161" s="8" t="s">
        <v>480</v>
      </c>
      <c r="D161" s="7" t="s">
        <v>77</v>
      </c>
      <c r="E161" s="7" t="s">
        <v>77</v>
      </c>
      <c r="F161" s="7" t="s">
        <v>417</v>
      </c>
      <c r="G161" s="7">
        <v>384370</v>
      </c>
      <c r="H161" s="7">
        <v>410583</v>
      </c>
      <c r="I161" s="11">
        <v>5.1519999999999992</v>
      </c>
      <c r="J161" s="9">
        <v>8.6519999999999992</v>
      </c>
      <c r="K161" s="9">
        <v>24.910743801652892</v>
      </c>
      <c r="L161" s="9">
        <v>9.8316713203031494</v>
      </c>
      <c r="M161" s="11">
        <v>7.1720673466667968</v>
      </c>
      <c r="N161" s="9">
        <v>8.6519999999999992</v>
      </c>
      <c r="O161" s="1" t="s">
        <v>666</v>
      </c>
      <c r="P161" s="1" t="str">
        <f>VLOOKUP(TEXT(E161,0),'5) BSP Headroom Data'!$B$7:$L$70,11,FALSE)</f>
        <v>https://www.google.com/maps/d/viewer?mid=1wLVvNAtxF44PseqlxB-yZb4QiTLsY0T8&amp;ll=53.59783%2C-2.17663z=20?hl=en</v>
      </c>
      <c r="Q161" s="1" t="str">
        <f>VLOOKUP(F161,'6)Transmission Capacity - App G'!$C$7:$N$23,11,FALSE)</f>
        <v>https://www.google.com/maps/d/viewer?mid=1wLVvNAtxF44PseqlxB-yZb4QiTLsY0T8&amp;ll=53.62146%2C-2.21622z=20?hl=en</v>
      </c>
    </row>
    <row r="162" spans="2:17" ht="15" x14ac:dyDescent="0.25">
      <c r="B162" s="7" t="s">
        <v>167</v>
      </c>
      <c r="C162" s="8" t="s">
        <v>480</v>
      </c>
      <c r="D162" s="7" t="s">
        <v>402</v>
      </c>
      <c r="E162" s="7" t="s">
        <v>402</v>
      </c>
      <c r="F162" s="7" t="s">
        <v>423</v>
      </c>
      <c r="G162" s="7">
        <v>382793</v>
      </c>
      <c r="H162" s="7">
        <v>410428</v>
      </c>
      <c r="I162" s="11">
        <v>0</v>
      </c>
      <c r="J162" s="9">
        <v>0</v>
      </c>
      <c r="K162" s="9">
        <v>0.28653250773993832</v>
      </c>
      <c r="L162" s="9">
        <v>0.28653250773993832</v>
      </c>
      <c r="M162" s="11">
        <v>0.28653250773993832</v>
      </c>
      <c r="N162" s="9">
        <v>0</v>
      </c>
      <c r="O162" s="1" t="s">
        <v>667</v>
      </c>
      <c r="P162" s="1" t="str">
        <f>VLOOKUP(TEXT(E162,0),'5) BSP Headroom Data'!$B$7:$L$70,11,FALSE)</f>
        <v>https://www.google.com/maps/d/viewer?mid=1wLVvNAtxF44PseqlxB-yZb4QiTLsY0T8&amp;ll=53.5967%2C-2.29975z=20?hl=en</v>
      </c>
      <c r="Q162" s="1" t="str">
        <f>VLOOKUP(F162,'6)Transmission Capacity - App G'!$C$7:$N$23,11,FALSE)</f>
        <v>https://www.google.com/maps/d/viewer?mid=1wLVvNAtxF44PseqlxB-yZb4QiTLsY0T8&amp;ll=53.53905%2C-2.35884z=20?hl=en</v>
      </c>
    </row>
    <row r="163" spans="2:17" ht="15" x14ac:dyDescent="0.25">
      <c r="B163" s="7" t="s">
        <v>168</v>
      </c>
      <c r="C163" s="8" t="s">
        <v>480</v>
      </c>
      <c r="D163" s="7" t="s">
        <v>64</v>
      </c>
      <c r="E163" s="7" t="s">
        <v>64</v>
      </c>
      <c r="F163" s="7" t="s">
        <v>417</v>
      </c>
      <c r="G163" s="7">
        <v>385349</v>
      </c>
      <c r="H163" s="7">
        <v>433821</v>
      </c>
      <c r="I163" s="11">
        <v>5.0199999999999996</v>
      </c>
      <c r="J163" s="9">
        <v>14.219999999999999</v>
      </c>
      <c r="K163" s="9">
        <v>0</v>
      </c>
      <c r="L163" s="9">
        <v>0</v>
      </c>
      <c r="M163" s="11">
        <v>0</v>
      </c>
      <c r="N163" s="9">
        <v>0</v>
      </c>
      <c r="O163" s="1" t="s">
        <v>668</v>
      </c>
      <c r="P163" s="1" t="str">
        <f>VLOOKUP(TEXT(E163,0),'5) BSP Headroom Data'!$B$7:$L$70,11,FALSE)</f>
        <v>https://www.google.com/maps/d/viewer?mid=1wLVvNAtxF44PseqlxB-yZb4QiTLsY0T8&amp;ll=53.80624%2C-2.22125z=20?hl=en</v>
      </c>
      <c r="Q163" s="1" t="str">
        <f>VLOOKUP(F163,'6)Transmission Capacity - App G'!$C$7:$N$23,11,FALSE)</f>
        <v>https://www.google.com/maps/d/viewer?mid=1wLVvNAtxF44PseqlxB-yZb4QiTLsY0T8&amp;ll=53.62146%2C-2.21622z=20?hl=en</v>
      </c>
    </row>
    <row r="164" spans="2:17" ht="15" x14ac:dyDescent="0.25">
      <c r="B164" s="7" t="s">
        <v>169</v>
      </c>
      <c r="C164" s="8" t="s">
        <v>480</v>
      </c>
      <c r="D164" s="7" t="s">
        <v>414</v>
      </c>
      <c r="E164" s="7" t="s">
        <v>414</v>
      </c>
      <c r="F164" s="7" t="s">
        <v>425</v>
      </c>
      <c r="G164" s="7">
        <v>387623</v>
      </c>
      <c r="H164" s="7">
        <v>391345</v>
      </c>
      <c r="I164" s="11">
        <v>3.266</v>
      </c>
      <c r="J164" s="9">
        <v>13.266</v>
      </c>
      <c r="K164" s="9">
        <v>31.546875</v>
      </c>
      <c r="L164" s="9">
        <v>7.8970917225950803</v>
      </c>
      <c r="M164" s="11">
        <v>5.7868852459016411</v>
      </c>
      <c r="N164" s="9">
        <v>13.266</v>
      </c>
      <c r="O164" s="1" t="s">
        <v>669</v>
      </c>
      <c r="P164" s="1" t="str">
        <f>VLOOKUP(TEXT(E164,0),'5) BSP Headroom Data'!$B$7:$L$70,11,FALSE)</f>
        <v>https://www.google.com/maps/d/viewer?mid=1wLVvNAtxF44PseqlxB-yZb4QiTLsY0T8&amp;ll=53.41552%2C-2.13492z=20?hl=en</v>
      </c>
      <c r="Q164" s="1" t="str">
        <f>VLOOKUP(F164,'6)Transmission Capacity - App G'!$C$7:$N$23,11,FALSE)</f>
        <v>https://www.google.com/maps/d/viewer?mid=1wLVvNAtxF44PseqlxB-yZb4QiTLsY0T8&amp;ll=53.41506%2C-2.13109z=20?hl=en</v>
      </c>
    </row>
    <row r="165" spans="2:17" ht="15" x14ac:dyDescent="0.25">
      <c r="B165" s="7" t="s">
        <v>170</v>
      </c>
      <c r="C165" s="8" t="s">
        <v>480</v>
      </c>
      <c r="D165" s="7" t="s">
        <v>414</v>
      </c>
      <c r="E165" s="7" t="s">
        <v>414</v>
      </c>
      <c r="F165" s="7" t="s">
        <v>425</v>
      </c>
      <c r="G165" s="7">
        <v>388860</v>
      </c>
      <c r="H165" s="7">
        <v>391967</v>
      </c>
      <c r="I165" s="11">
        <v>2.6400000000000006</v>
      </c>
      <c r="J165" s="9">
        <v>7.240000000000002</v>
      </c>
      <c r="K165" s="9">
        <v>27.26519138755981</v>
      </c>
      <c r="L165" s="9">
        <v>6.0390905464698843</v>
      </c>
      <c r="M165" s="11">
        <v>4.4054324743806932</v>
      </c>
      <c r="N165" s="9">
        <v>7.240000000000002</v>
      </c>
      <c r="O165" s="1" t="s">
        <v>670</v>
      </c>
      <c r="P165" s="1" t="str">
        <f>VLOOKUP(TEXT(E165,0),'5) BSP Headroom Data'!$B$7:$L$70,11,FALSE)</f>
        <v>https://www.google.com/maps/d/viewer?mid=1wLVvNAtxF44PseqlxB-yZb4QiTLsY0T8&amp;ll=53.41552%2C-2.13492z=20?hl=en</v>
      </c>
      <c r="Q165" s="1" t="str">
        <f>VLOOKUP(F165,'6)Transmission Capacity - App G'!$C$7:$N$23,11,FALSE)</f>
        <v>https://www.google.com/maps/d/viewer?mid=1wLVvNAtxF44PseqlxB-yZb4QiTLsY0T8&amp;ll=53.41506%2C-2.13109z=20?hl=en</v>
      </c>
    </row>
    <row r="166" spans="2:17" ht="15" x14ac:dyDescent="0.25">
      <c r="B166" s="7" t="s">
        <v>171</v>
      </c>
      <c r="C166" s="8" t="s">
        <v>481</v>
      </c>
      <c r="D166" s="7" t="s">
        <v>258</v>
      </c>
      <c r="E166" s="7" t="s">
        <v>258</v>
      </c>
      <c r="F166" s="7" t="s">
        <v>258</v>
      </c>
      <c r="G166" s="7">
        <v>381025</v>
      </c>
      <c r="H166" s="7">
        <v>469428</v>
      </c>
      <c r="I166" s="11">
        <v>1.6</v>
      </c>
      <c r="J166" s="9">
        <v>9.6</v>
      </c>
      <c r="K166" s="9">
        <v>13</v>
      </c>
      <c r="L166" s="9">
        <v>13</v>
      </c>
      <c r="M166" s="11">
        <v>9.672131147540993</v>
      </c>
      <c r="N166" s="9">
        <v>9.6</v>
      </c>
      <c r="O166" s="1" t="s">
        <v>671</v>
      </c>
      <c r="P166" s="1" t="str">
        <f>VLOOKUP(TEXT(E166,0),'5) BSP Headroom Data'!$B$7:$L$70,11,FALSE)</f>
        <v>https://www.google.com/maps/d/viewer?mid=1wLVvNAtxF44PseqlxB-yZb4QiTLsY0T8&amp;ll=53.79502%2C-2.32919z=20?hl=en</v>
      </c>
      <c r="Q166" s="1" t="str">
        <f>VLOOKUP(F166,'6)Transmission Capacity - App G'!$C$7:$N$23,11,FALSE)</f>
        <v>https://www.google.com/maps/d/viewer?mid=1wLVvNAtxF44PseqlxB-yZb4QiTLsY0T8&amp;ll=53.79502%2C-2.32919z=20?hl=en</v>
      </c>
    </row>
    <row r="167" spans="2:17" ht="15" x14ac:dyDescent="0.25">
      <c r="B167" s="7" t="s">
        <v>172</v>
      </c>
      <c r="C167" s="8" t="s">
        <v>481</v>
      </c>
      <c r="D167" s="7" t="s">
        <v>123</v>
      </c>
      <c r="E167" s="7" t="s">
        <v>123</v>
      </c>
      <c r="F167" s="7" t="s">
        <v>495</v>
      </c>
      <c r="G167" s="7">
        <v>298465</v>
      </c>
      <c r="H167" s="7">
        <v>517239</v>
      </c>
      <c r="I167" s="11">
        <v>11.739999999999998</v>
      </c>
      <c r="J167" s="9">
        <v>15.84</v>
      </c>
      <c r="K167" s="9">
        <v>25.5624466571835</v>
      </c>
      <c r="L167" s="9">
        <v>12.642375168690956</v>
      </c>
      <c r="M167" s="11">
        <v>9.0863239573229873</v>
      </c>
      <c r="N167" s="9">
        <v>15.84</v>
      </c>
      <c r="O167" s="1" t="s">
        <v>672</v>
      </c>
      <c r="P167" s="1" t="str">
        <f>VLOOKUP(TEXT(E167,0),'5) BSP Headroom Data'!$B$7:$L$70,11,FALSE)</f>
        <v>https://www.google.com/maps/d/viewer?mid=1wLVvNAtxF44PseqlxB-yZb4QiTLsY0T8&amp;ll=54.50354%2C-3.52919z=20?hl=en</v>
      </c>
      <c r="Q167" s="1" t="str">
        <f>VLOOKUP(F167,'6)Transmission Capacity - App G'!$C$7:$N$23,11,FALSE)</f>
        <v>https://www.google.com/maps/d/viewer?mid=1wLVvNAtxF44PseqlxB-yZb4QiTLsY0T8&amp;ll=54.94163%2C-2.96438z=20?hl=en</v>
      </c>
    </row>
    <row r="168" spans="2:17" ht="15" x14ac:dyDescent="0.25">
      <c r="B168" s="7" t="s">
        <v>173</v>
      </c>
      <c r="C168" s="8" t="s">
        <v>480</v>
      </c>
      <c r="D168" s="7" t="s">
        <v>389</v>
      </c>
      <c r="E168" s="7" t="s">
        <v>389</v>
      </c>
      <c r="F168" s="7" t="s">
        <v>420</v>
      </c>
      <c r="G168" s="7">
        <v>397310</v>
      </c>
      <c r="H168" s="7">
        <v>399981</v>
      </c>
      <c r="I168" s="11">
        <v>5.7899999999999991</v>
      </c>
      <c r="J168" s="9">
        <v>12.79</v>
      </c>
      <c r="K168" s="9">
        <v>7</v>
      </c>
      <c r="L168" s="9">
        <v>1.9574944071588367</v>
      </c>
      <c r="M168" s="11">
        <v>1.4344262295081966</v>
      </c>
      <c r="N168" s="9">
        <v>7</v>
      </c>
      <c r="O168" s="1" t="s">
        <v>673</v>
      </c>
      <c r="P168" s="1" t="str">
        <f>VLOOKUP(TEXT(E168,0),'5) BSP Headroom Data'!$B$7:$L$70,11,FALSE)</f>
        <v>https://www.google.com/maps/d/viewer?mid=1wLVvNAtxF44PseqlxB-yZb4QiTLsY0T8&amp;ll=53.49638%2C-2.04169z=20?hl=en</v>
      </c>
      <c r="Q168" s="1" t="str">
        <f>VLOOKUP(F168,'6)Transmission Capacity - App G'!$C$7:$N$23,11,FALSE)</f>
        <v>https://www.google.com/maps/d/viewer?mid=1wLVvNAtxF44PseqlxB-yZb4QiTLsY0T8&amp;ll=53.49223%2C-2.04417z=20?hl=en</v>
      </c>
    </row>
    <row r="169" spans="2:17" ht="15" x14ac:dyDescent="0.25">
      <c r="B169" s="7" t="s">
        <v>174</v>
      </c>
      <c r="C169" s="8" t="s">
        <v>480</v>
      </c>
      <c r="D169" s="7" t="s">
        <v>289</v>
      </c>
      <c r="E169" s="7" t="s">
        <v>289</v>
      </c>
      <c r="F169" s="7" t="s">
        <v>419</v>
      </c>
      <c r="G169" s="7">
        <v>393433</v>
      </c>
      <c r="H169" s="7">
        <v>407129</v>
      </c>
      <c r="I169" s="11">
        <v>16.899999999999999</v>
      </c>
      <c r="J169" s="9">
        <v>16.899999999999999</v>
      </c>
      <c r="K169" s="9">
        <v>0</v>
      </c>
      <c r="L169" s="9">
        <v>0</v>
      </c>
      <c r="M169" s="11">
        <v>0</v>
      </c>
      <c r="N169" s="9">
        <v>0</v>
      </c>
      <c r="O169" s="1" t="s">
        <v>674</v>
      </c>
      <c r="P169" s="1" t="str">
        <f>VLOOKUP(TEXT(E169,0),'5) BSP Headroom Data'!$B$7:$L$70,11,FALSE)</f>
        <v>https://www.google.com/maps/d/viewer?mid=1wLVvNAtxF44PseqlxB-yZb4QiTLsY0T8&amp;ll=53.56464%2C-2.11572z=20?hl=en</v>
      </c>
      <c r="Q169" s="1" t="str">
        <f>VLOOKUP(F169,'6)Transmission Capacity - App G'!$C$7:$N$23,11,FALSE)</f>
        <v>https://www.google.com/maps/d/viewer?mid=1wLVvNAtxF44PseqlxB-yZb4QiTLsY0T8&amp;ll=53.52976%2C-2.16566z=20?hl=en</v>
      </c>
    </row>
    <row r="170" spans="2:17" ht="15" x14ac:dyDescent="0.25">
      <c r="B170" s="7" t="s">
        <v>175</v>
      </c>
      <c r="C170" s="8" t="s">
        <v>480</v>
      </c>
      <c r="D170" s="7" t="s">
        <v>77</v>
      </c>
      <c r="E170" s="7" t="s">
        <v>77</v>
      </c>
      <c r="F170" s="7" t="s">
        <v>417</v>
      </c>
      <c r="G170" s="7">
        <v>385429</v>
      </c>
      <c r="H170" s="7">
        <v>410369</v>
      </c>
      <c r="I170" s="11">
        <v>7.3705882352941199</v>
      </c>
      <c r="J170" s="9">
        <v>8.51</v>
      </c>
      <c r="K170" s="9">
        <v>11.306742733487431</v>
      </c>
      <c r="L170" s="9">
        <v>1.834064619066613</v>
      </c>
      <c r="M170" s="11">
        <v>1.3379246048350344</v>
      </c>
      <c r="N170" s="9">
        <v>8.51</v>
      </c>
      <c r="O170" s="1" t="s">
        <v>675</v>
      </c>
      <c r="P170" s="1" t="str">
        <f>VLOOKUP(TEXT(E170,0),'5) BSP Headroom Data'!$B$7:$L$70,11,FALSE)</f>
        <v>https://www.google.com/maps/d/viewer?mid=1wLVvNAtxF44PseqlxB-yZb4QiTLsY0T8&amp;ll=53.59783%2C-2.17663z=20?hl=en</v>
      </c>
      <c r="Q170" s="1" t="str">
        <f>VLOOKUP(F170,'6)Transmission Capacity - App G'!$C$7:$N$23,11,FALSE)</f>
        <v>https://www.google.com/maps/d/viewer?mid=1wLVvNAtxF44PseqlxB-yZb4QiTLsY0T8&amp;ll=53.62146%2C-2.21622z=20?hl=en</v>
      </c>
    </row>
    <row r="171" spans="2:17" ht="15" x14ac:dyDescent="0.25">
      <c r="B171" s="7" t="s">
        <v>176</v>
      </c>
      <c r="C171" s="8" t="s">
        <v>480</v>
      </c>
      <c r="D171" s="7" t="s">
        <v>382</v>
      </c>
      <c r="E171" s="7" t="s">
        <v>382</v>
      </c>
      <c r="F171" s="7" t="s">
        <v>418</v>
      </c>
      <c r="G171" s="7">
        <v>385731</v>
      </c>
      <c r="H171" s="7">
        <v>388090</v>
      </c>
      <c r="I171" s="11">
        <v>3.879999999999999</v>
      </c>
      <c r="J171" s="9">
        <v>11.379999999999999</v>
      </c>
      <c r="K171" s="9">
        <v>11.217948717948717</v>
      </c>
      <c r="L171" s="9">
        <v>1.9574944071588367</v>
      </c>
      <c r="M171" s="11">
        <v>1.4344262295081966</v>
      </c>
      <c r="N171" s="9">
        <v>11.217948717948717</v>
      </c>
      <c r="O171" s="1" t="s">
        <v>676</v>
      </c>
      <c r="P171" s="1" t="str">
        <f>VLOOKUP(TEXT(E171,0),'5) BSP Headroom Data'!$B$7:$L$70,11,FALSE)</f>
        <v>https://www.google.com/maps/d/viewer?mid=1wLVvNAtxF44PseqlxB-yZb4QiTLsY0T8&amp;ll=53.36201%2C-2.2408z=20?hl=en</v>
      </c>
      <c r="Q171" s="1" t="str">
        <f>VLOOKUP(F171,'6)Transmission Capacity - App G'!$C$7:$N$23,11,FALSE)</f>
        <v>https://www.google.com/maps/d/viewer?mid=1wLVvNAtxF44PseqlxB-yZb4QiTLsY0T8&amp;ll=53.42198%2C-2.27508z=20?hl=en</v>
      </c>
    </row>
    <row r="172" spans="2:17" ht="15" x14ac:dyDescent="0.25">
      <c r="B172" s="7" t="s">
        <v>177</v>
      </c>
      <c r="C172" s="8" t="s">
        <v>481</v>
      </c>
      <c r="D172" s="7" t="s">
        <v>397</v>
      </c>
      <c r="E172" s="7" t="s">
        <v>397</v>
      </c>
      <c r="F172" s="7" t="s">
        <v>496</v>
      </c>
      <c r="G172" s="7">
        <v>358020</v>
      </c>
      <c r="H172" s="7">
        <v>427270</v>
      </c>
      <c r="I172" s="11">
        <v>0</v>
      </c>
      <c r="J172" s="9">
        <v>4.2940000000000005</v>
      </c>
      <c r="K172" s="9">
        <v>28.516393442622945</v>
      </c>
      <c r="L172" s="9">
        <v>4.6950067476383257</v>
      </c>
      <c r="M172" s="11">
        <v>3.3743937924345291</v>
      </c>
      <c r="N172" s="9">
        <v>4.2940000000000005</v>
      </c>
      <c r="O172" s="1" t="s">
        <v>677</v>
      </c>
      <c r="P172" s="1" t="str">
        <f>VLOOKUP(TEXT(E172,0),'5) BSP Headroom Data'!$B$7:$L$70,11,FALSE)</f>
        <v>https://www.google.com/maps/d/viewer?mid=1wLVvNAtxF44PseqlxB-yZb4QiTLsY0T8&amp;ll=53.70478%2C-2.69663z=20?hl=en</v>
      </c>
      <c r="Q172" s="1" t="str">
        <f>VLOOKUP(F172,'6)Transmission Capacity - App G'!$C$7:$N$23,11,FALSE)</f>
        <v>https://www.google.com/maps/d/viewer?mid=1wLVvNAtxF44PseqlxB-yZb4QiTLsY0T8&amp;ll=53.74622%2C-2.75632z=20?hl=en</v>
      </c>
    </row>
    <row r="173" spans="2:17" ht="15" x14ac:dyDescent="0.25">
      <c r="B173" s="7" t="s">
        <v>178</v>
      </c>
      <c r="C173" s="8" t="s">
        <v>481</v>
      </c>
      <c r="D173" s="7" t="s">
        <v>403</v>
      </c>
      <c r="E173" s="7" t="s">
        <v>403</v>
      </c>
      <c r="F173" s="7" t="s">
        <v>423</v>
      </c>
      <c r="G173" s="7">
        <v>373466</v>
      </c>
      <c r="H173" s="7">
        <v>403748</v>
      </c>
      <c r="I173" s="11">
        <v>5.4809999999999981</v>
      </c>
      <c r="J173" s="9">
        <v>9.5809999999999995</v>
      </c>
      <c r="K173" s="9">
        <v>7</v>
      </c>
      <c r="L173" s="9">
        <v>1.9574944071588367</v>
      </c>
      <c r="M173" s="11">
        <v>1.4344262295081966</v>
      </c>
      <c r="N173" s="9">
        <v>7</v>
      </c>
      <c r="O173" s="1" t="s">
        <v>678</v>
      </c>
      <c r="P173" s="1" t="str">
        <f>VLOOKUP(TEXT(E173,0),'5) BSP Headroom Data'!$B$7:$L$70,11,FALSE)</f>
        <v>https://www.google.com/maps/d/viewer?mid=1wLVvNAtxF44PseqlxB-yZb4QiTLsY0T8&amp;ll=53.53905%2C-2.35884z=20?hl=en</v>
      </c>
      <c r="Q173" s="1" t="str">
        <f>VLOOKUP(F173,'6)Transmission Capacity - App G'!$C$7:$N$23,11,FALSE)</f>
        <v>https://www.google.com/maps/d/viewer?mid=1wLVvNAtxF44PseqlxB-yZb4QiTLsY0T8&amp;ll=53.53905%2C-2.35884z=20?hl=en</v>
      </c>
    </row>
    <row r="174" spans="2:17" ht="15" x14ac:dyDescent="0.25">
      <c r="B174" s="7" t="s">
        <v>179</v>
      </c>
      <c r="C174" s="8" t="s">
        <v>481</v>
      </c>
      <c r="D174" s="7" t="s">
        <v>403</v>
      </c>
      <c r="E174" s="7" t="s">
        <v>403</v>
      </c>
      <c r="F174" s="7" t="s">
        <v>423</v>
      </c>
      <c r="G174" s="7">
        <v>373476</v>
      </c>
      <c r="H174" s="7">
        <v>403758</v>
      </c>
      <c r="I174" s="11">
        <v>0</v>
      </c>
      <c r="J174" s="9">
        <v>0</v>
      </c>
      <c r="K174" s="9">
        <v>7</v>
      </c>
      <c r="L174" s="9">
        <v>1.9574944071588367</v>
      </c>
      <c r="M174" s="11">
        <v>1.4344262295081966</v>
      </c>
      <c r="N174" s="9">
        <v>0</v>
      </c>
      <c r="O174" s="1" t="s">
        <v>679</v>
      </c>
      <c r="P174" s="1" t="str">
        <f>VLOOKUP(TEXT(E174,0),'5) BSP Headroom Data'!$B$7:$L$70,11,FALSE)</f>
        <v>https://www.google.com/maps/d/viewer?mid=1wLVvNAtxF44PseqlxB-yZb4QiTLsY0T8&amp;ll=53.53905%2C-2.35884z=20?hl=en</v>
      </c>
      <c r="Q174" s="1" t="str">
        <f>VLOOKUP(F174,'6)Transmission Capacity - App G'!$C$7:$N$23,11,FALSE)</f>
        <v>https://www.google.com/maps/d/viewer?mid=1wLVvNAtxF44PseqlxB-yZb4QiTLsY0T8&amp;ll=53.53905%2C-2.35884z=20?hl=en</v>
      </c>
    </row>
    <row r="175" spans="2:17" ht="15" x14ac:dyDescent="0.25">
      <c r="B175" s="7" t="s">
        <v>180</v>
      </c>
      <c r="C175" s="8" t="s">
        <v>481</v>
      </c>
      <c r="D175" s="7" t="s">
        <v>392</v>
      </c>
      <c r="E175" s="7" t="s">
        <v>392</v>
      </c>
      <c r="F175" s="7" t="s">
        <v>423</v>
      </c>
      <c r="G175" s="7">
        <v>363389</v>
      </c>
      <c r="H175" s="7">
        <v>403254</v>
      </c>
      <c r="I175" s="11">
        <v>10.32</v>
      </c>
      <c r="J175" s="9">
        <v>17.32</v>
      </c>
      <c r="K175" s="9">
        <v>2.6844262295081971</v>
      </c>
      <c r="L175" s="9">
        <v>0.44197031039136303</v>
      </c>
      <c r="M175" s="11">
        <v>0.31765276430649858</v>
      </c>
      <c r="N175" s="9">
        <v>2.6844262295081971</v>
      </c>
      <c r="O175" s="1" t="s">
        <v>680</v>
      </c>
      <c r="P175" s="1" t="str">
        <f>VLOOKUP(TEXT(E175,0),'5) BSP Headroom Data'!$B$7:$L$70,11,FALSE)</f>
        <v>https://www.google.com/maps/d/viewer?mid=1wLVvNAtxF44PseqlxB-yZb4QiTLsY0T8&amp;ll=53.51405%2C-2.51233z=20?hl=en</v>
      </c>
      <c r="Q175" s="1" t="str">
        <f>VLOOKUP(F175,'6)Transmission Capacity - App G'!$C$7:$N$23,11,FALSE)</f>
        <v>https://www.google.com/maps/d/viewer?mid=1wLVvNAtxF44PseqlxB-yZb4QiTLsY0T8&amp;ll=53.53905%2C-2.35884z=20?hl=en</v>
      </c>
    </row>
    <row r="176" spans="2:17" ht="15" x14ac:dyDescent="0.25">
      <c r="B176" s="7" t="s">
        <v>181</v>
      </c>
      <c r="C176" s="8" t="s">
        <v>480</v>
      </c>
      <c r="D176" s="7" t="s">
        <v>81</v>
      </c>
      <c r="E176" s="7" t="s">
        <v>81</v>
      </c>
      <c r="F176" s="7" t="s">
        <v>419</v>
      </c>
      <c r="G176" s="7">
        <v>390287</v>
      </c>
      <c r="H176" s="7">
        <v>402592</v>
      </c>
      <c r="I176" s="11">
        <v>9.5970000000000084</v>
      </c>
      <c r="J176" s="9">
        <v>9.5970000000000084</v>
      </c>
      <c r="K176" s="9">
        <v>23.193647912885663</v>
      </c>
      <c r="L176" s="9">
        <v>6.4531312325488619</v>
      </c>
      <c r="M176" s="11">
        <v>4.7074693903917328</v>
      </c>
      <c r="N176" s="9">
        <v>9.5970000000000084</v>
      </c>
      <c r="O176" s="1" t="s">
        <v>681</v>
      </c>
      <c r="P176" s="1" t="str">
        <f>VLOOKUP(TEXT(E176,0),'5) BSP Headroom Data'!$B$7:$L$70,11,FALSE)</f>
        <v>https://www.google.com/maps/d/viewer?mid=1wLVvNAtxF44PseqlxB-yZb4QiTLsY0T8&amp;ll=53.53127%2C-2.16481z=20?hl=en</v>
      </c>
      <c r="Q176" s="1" t="str">
        <f>VLOOKUP(F176,'6)Transmission Capacity - App G'!$C$7:$N$23,11,FALSE)</f>
        <v>https://www.google.com/maps/d/viewer?mid=1wLVvNAtxF44PseqlxB-yZb4QiTLsY0T8&amp;ll=53.52976%2C-2.16566z=20?hl=en</v>
      </c>
    </row>
    <row r="177" spans="2:17" ht="15" x14ac:dyDescent="0.25">
      <c r="B177" s="7" t="s">
        <v>182</v>
      </c>
      <c r="C177" s="8" t="s">
        <v>481</v>
      </c>
      <c r="D177" s="7" t="s">
        <v>388</v>
      </c>
      <c r="E177" s="7" t="s">
        <v>388</v>
      </c>
      <c r="F177" s="7" t="s">
        <v>496</v>
      </c>
      <c r="G177" s="7">
        <v>352311</v>
      </c>
      <c r="H177" s="7">
        <v>429141</v>
      </c>
      <c r="I177" s="11">
        <v>5.6050000000000004</v>
      </c>
      <c r="J177" s="9">
        <v>9.7050000000000018</v>
      </c>
      <c r="K177" s="9">
        <v>11.217948717948717</v>
      </c>
      <c r="L177" s="9">
        <v>1.9574944071588367</v>
      </c>
      <c r="M177" s="11">
        <v>1.4344262295081966</v>
      </c>
      <c r="N177" s="9">
        <v>9.7050000000000018</v>
      </c>
      <c r="O177" s="1" t="s">
        <v>682</v>
      </c>
      <c r="P177" s="1" t="str">
        <f>VLOOKUP(TEXT(E177,0),'5) BSP Headroom Data'!$B$7:$L$70,11,FALSE)</f>
        <v>https://www.google.com/maps/d/viewer?mid=1wLVvNAtxF44PseqlxB-yZb4QiTLsY0T8&amp;ll=53.75725%2C-2.73184z=20?hl=en</v>
      </c>
      <c r="Q177" s="1" t="str">
        <f>VLOOKUP(F177,'6)Transmission Capacity - App G'!$C$7:$N$23,11,FALSE)</f>
        <v>https://www.google.com/maps/d/viewer?mid=1wLVvNAtxF44PseqlxB-yZb4QiTLsY0T8&amp;ll=53.74622%2C-2.75632z=20?hl=en</v>
      </c>
    </row>
    <row r="178" spans="2:17" ht="15" x14ac:dyDescent="0.25">
      <c r="B178" s="7" t="s">
        <v>183</v>
      </c>
      <c r="C178" s="8" t="s">
        <v>481</v>
      </c>
      <c r="D178" s="7" t="s">
        <v>402</v>
      </c>
      <c r="E178" s="7" t="s">
        <v>402</v>
      </c>
      <c r="F178" s="7" t="s">
        <v>423</v>
      </c>
      <c r="G178" s="7">
        <v>378620</v>
      </c>
      <c r="H178" s="7">
        <v>416362</v>
      </c>
      <c r="I178" s="11">
        <v>3.76</v>
      </c>
      <c r="J178" s="9">
        <v>7.26</v>
      </c>
      <c r="K178" s="9">
        <v>11.217948717948717</v>
      </c>
      <c r="L178" s="9">
        <v>1.9574944071588367</v>
      </c>
      <c r="M178" s="11">
        <v>1.4344262295081966</v>
      </c>
      <c r="N178" s="9">
        <v>7.26</v>
      </c>
      <c r="O178" s="1" t="s">
        <v>683</v>
      </c>
      <c r="P178" s="1" t="str">
        <f>VLOOKUP(TEXT(E178,0),'5) BSP Headroom Data'!$B$7:$L$70,11,FALSE)</f>
        <v>https://www.google.com/maps/d/viewer?mid=1wLVvNAtxF44PseqlxB-yZb4QiTLsY0T8&amp;ll=53.5967%2C-2.29975z=20?hl=en</v>
      </c>
      <c r="Q178" s="1" t="str">
        <f>VLOOKUP(F178,'6)Transmission Capacity - App G'!$C$7:$N$23,11,FALSE)</f>
        <v>https://www.google.com/maps/d/viewer?mid=1wLVvNAtxF44PseqlxB-yZb4QiTLsY0T8&amp;ll=53.53905%2C-2.35884z=20?hl=en</v>
      </c>
    </row>
    <row r="179" spans="2:17" ht="15" x14ac:dyDescent="0.25">
      <c r="B179" s="7" t="s">
        <v>184</v>
      </c>
      <c r="C179" s="8" t="s">
        <v>480</v>
      </c>
      <c r="D179" s="7" t="s">
        <v>389</v>
      </c>
      <c r="E179" s="7" t="s">
        <v>389</v>
      </c>
      <c r="F179" s="7" t="s">
        <v>420</v>
      </c>
      <c r="G179" s="7">
        <v>394658</v>
      </c>
      <c r="H179" s="7">
        <v>400360</v>
      </c>
      <c r="I179" s="11">
        <v>6.0389999999999997</v>
      </c>
      <c r="J179" s="9">
        <v>9.5389999999999997</v>
      </c>
      <c r="K179" s="9">
        <v>7</v>
      </c>
      <c r="L179" s="9">
        <v>1.9574944071588367</v>
      </c>
      <c r="M179" s="11">
        <v>1.4344262295081966</v>
      </c>
      <c r="N179" s="9">
        <v>7</v>
      </c>
      <c r="O179" s="1" t="s">
        <v>684</v>
      </c>
      <c r="P179" s="1" t="str">
        <f>VLOOKUP(TEXT(E179,0),'5) BSP Headroom Data'!$B$7:$L$70,11,FALSE)</f>
        <v>https://www.google.com/maps/d/viewer?mid=1wLVvNAtxF44PseqlxB-yZb4QiTLsY0T8&amp;ll=53.49638%2C-2.04169z=20?hl=en</v>
      </c>
      <c r="Q179" s="1" t="str">
        <f>VLOOKUP(F179,'6)Transmission Capacity - App G'!$C$7:$N$23,11,FALSE)</f>
        <v>https://www.google.com/maps/d/viewer?mid=1wLVvNAtxF44PseqlxB-yZb4QiTLsY0T8&amp;ll=53.49223%2C-2.04417z=20?hl=en</v>
      </c>
    </row>
    <row r="180" spans="2:17" ht="15" x14ac:dyDescent="0.25">
      <c r="B180" s="7" t="s">
        <v>185</v>
      </c>
      <c r="C180" s="8" t="s">
        <v>481</v>
      </c>
      <c r="D180" s="7" t="s">
        <v>383</v>
      </c>
      <c r="E180" s="76" t="s">
        <v>446</v>
      </c>
      <c r="F180" s="7" t="s">
        <v>497</v>
      </c>
      <c r="G180" s="7">
        <v>345810</v>
      </c>
      <c r="H180" s="7">
        <v>538827</v>
      </c>
      <c r="I180" s="11">
        <v>0</v>
      </c>
      <c r="J180" s="9">
        <v>0</v>
      </c>
      <c r="K180" s="9">
        <v>8.4406698564593263</v>
      </c>
      <c r="L180" s="9">
        <v>8.4406698564593263</v>
      </c>
      <c r="M180" s="11">
        <v>8.4406698564593263</v>
      </c>
      <c r="N180" s="9">
        <v>0</v>
      </c>
      <c r="O180" s="1" t="s">
        <v>685</v>
      </c>
      <c r="P180" s="1" t="str">
        <f>VLOOKUP(TEXT(E180,0),'5) BSP Headroom Data'!$B$7:$L$70,11,FALSE)</f>
        <v>https://www.google.com/maps/d/viewer?mid=1wLVvNAtxF44PseqlxB-yZb4QiTLsY0T8&amp;ll=54.66637%2C-2.77723z=20?hl=en</v>
      </c>
      <c r="Q180" s="1" t="str">
        <f>VLOOKUP(F180,'6)Transmission Capacity - App G'!$C$7:$N$23,11,FALSE)</f>
        <v>https://www.google.com/maps/d/viewer?mid=1wLVvNAtxF44PseqlxB-yZb4QiTLsY0T8&amp;ll=54.0327%2C-2.88898z=20?hl=en</v>
      </c>
    </row>
    <row r="181" spans="2:17" ht="15" x14ac:dyDescent="0.25">
      <c r="B181" s="7" t="s">
        <v>186</v>
      </c>
      <c r="C181" s="8" t="s">
        <v>480</v>
      </c>
      <c r="D181" s="7" t="s">
        <v>186</v>
      </c>
      <c r="E181" s="7" t="s">
        <v>186</v>
      </c>
      <c r="F181" s="7" t="s">
        <v>420</v>
      </c>
      <c r="G181" s="7">
        <v>395215</v>
      </c>
      <c r="H181" s="7">
        <v>395126</v>
      </c>
      <c r="I181" s="11">
        <v>6.8999999999999986</v>
      </c>
      <c r="J181" s="9">
        <v>11.5</v>
      </c>
      <c r="K181" s="9">
        <v>31.343050740624015</v>
      </c>
      <c r="L181" s="9">
        <v>10.892700438771442</v>
      </c>
      <c r="M181" s="11">
        <v>7.9460733164060766</v>
      </c>
      <c r="N181" s="9">
        <v>11.5</v>
      </c>
      <c r="O181" s="1" t="s">
        <v>686</v>
      </c>
      <c r="P181" s="1" t="str">
        <f>VLOOKUP(TEXT(E181,0),'5) BSP Headroom Data'!$B$7:$L$70,11,FALSE)</f>
        <v>https://www.google.com/maps/d/viewer?mid=1wLVvNAtxF44PseqlxB-yZb4QiTLsY0T8&amp;ll=53.45264%2C-2.07376z=20?hl=en</v>
      </c>
      <c r="Q181" s="1" t="str">
        <f>VLOOKUP(F181,'6)Transmission Capacity - App G'!$C$7:$N$23,11,FALSE)</f>
        <v>https://www.google.com/maps/d/viewer?mid=1wLVvNAtxF44PseqlxB-yZb4QiTLsY0T8&amp;ll=53.49223%2C-2.04417z=20?hl=en</v>
      </c>
    </row>
    <row r="182" spans="2:17" ht="15" x14ac:dyDescent="0.25">
      <c r="B182" s="7" t="s">
        <v>187</v>
      </c>
      <c r="C182" s="8" t="s">
        <v>480</v>
      </c>
      <c r="D182" s="7" t="s">
        <v>407</v>
      </c>
      <c r="E182" s="7" t="s">
        <v>407</v>
      </c>
      <c r="F182" s="7" t="s">
        <v>258</v>
      </c>
      <c r="G182" s="7">
        <v>375688</v>
      </c>
      <c r="H182" s="7">
        <v>428877</v>
      </c>
      <c r="I182" s="11">
        <v>3.6999999999999993</v>
      </c>
      <c r="J182" s="9">
        <v>16</v>
      </c>
      <c r="K182" s="9">
        <v>29.771186440677965</v>
      </c>
      <c r="L182" s="9">
        <v>13.091722595078307</v>
      </c>
      <c r="M182" s="11">
        <v>9.5934426229508265</v>
      </c>
      <c r="N182" s="9">
        <v>16</v>
      </c>
      <c r="O182" s="1" t="s">
        <v>687</v>
      </c>
      <c r="P182" s="1" t="str">
        <f>VLOOKUP(TEXT(E182,0),'5) BSP Headroom Data'!$B$7:$L$70,11,FALSE)</f>
        <v>https://www.google.com/maps/d/viewer?mid=1wLVvNAtxF44PseqlxB-yZb4QiTLsY0T8&amp;ll=53.77521%2C-2.33688z=20?hl=en</v>
      </c>
      <c r="Q182" s="1" t="str">
        <f>VLOOKUP(F182,'6)Transmission Capacity - App G'!$C$7:$N$23,11,FALSE)</f>
        <v>https://www.google.com/maps/d/viewer?mid=1wLVvNAtxF44PseqlxB-yZb4QiTLsY0T8&amp;ll=53.79502%2C-2.32919z=20?hl=en</v>
      </c>
    </row>
    <row r="183" spans="2:17" ht="15" x14ac:dyDescent="0.25">
      <c r="B183" s="7" t="s">
        <v>188</v>
      </c>
      <c r="C183" s="8" t="s">
        <v>480</v>
      </c>
      <c r="D183" s="7" t="s">
        <v>218</v>
      </c>
      <c r="E183" s="7" t="s">
        <v>218</v>
      </c>
      <c r="F183" s="7" t="s">
        <v>417</v>
      </c>
      <c r="G183" s="7">
        <v>369485</v>
      </c>
      <c r="H183" s="7">
        <v>421865</v>
      </c>
      <c r="I183" s="11">
        <v>0</v>
      </c>
      <c r="J183" s="9">
        <v>16.364999999999998</v>
      </c>
      <c r="K183" s="9">
        <v>0</v>
      </c>
      <c r="L183" s="9">
        <v>0</v>
      </c>
      <c r="M183" s="11">
        <v>0</v>
      </c>
      <c r="N183" s="9">
        <v>0</v>
      </c>
      <c r="O183" s="1" t="s">
        <v>688</v>
      </c>
      <c r="P183" s="1" t="str">
        <f>VLOOKUP(TEXT(E183,0),'5) BSP Headroom Data'!$B$7:$L$70,11,FALSE)</f>
        <v>https://www.google.com/maps/d/viewer?mid=1wLVvNAtxF44PseqlxB-yZb4QiTLsY0T8&amp;ll=53.72038%2C-2.45999z=20?hl=en</v>
      </c>
      <c r="Q183" s="1" t="str">
        <f>VLOOKUP(F183,'6)Transmission Capacity - App G'!$C$7:$N$23,11,FALSE)</f>
        <v>https://www.google.com/maps/d/viewer?mid=1wLVvNAtxF44PseqlxB-yZb4QiTLsY0T8&amp;ll=53.62146%2C-2.21622z=20?hl=en</v>
      </c>
    </row>
    <row r="184" spans="2:17" ht="15" x14ac:dyDescent="0.25">
      <c r="B184" s="7" t="s">
        <v>189</v>
      </c>
      <c r="C184" s="8" t="s">
        <v>481</v>
      </c>
      <c r="D184" s="7" t="s">
        <v>384</v>
      </c>
      <c r="E184" s="7" t="s">
        <v>384</v>
      </c>
      <c r="F184" s="7" t="s">
        <v>497</v>
      </c>
      <c r="G184" s="7">
        <v>368913</v>
      </c>
      <c r="H184" s="7">
        <v>472337</v>
      </c>
      <c r="I184" s="11">
        <v>0.79</v>
      </c>
      <c r="J184" s="9">
        <v>8.7899999999999991</v>
      </c>
      <c r="K184" s="9">
        <v>0</v>
      </c>
      <c r="L184" s="9">
        <v>0</v>
      </c>
      <c r="M184" s="11">
        <v>0</v>
      </c>
      <c r="N184" s="9">
        <v>0</v>
      </c>
      <c r="O184" s="1" t="s">
        <v>689</v>
      </c>
      <c r="P184" s="1" t="str">
        <f>VLOOKUP(TEXT(E184,0),'5) BSP Headroom Data'!$B$7:$L$70,11,FALSE)</f>
        <v>https://www.google.com/maps/d/viewer?mid=1wLVvNAtxF44PseqlxB-yZb4QiTLsY0T8&amp;ll=54.31969%2C-2.74168z=20?hl=en</v>
      </c>
      <c r="Q184" s="1" t="str">
        <f>VLOOKUP(F184,'6)Transmission Capacity - App G'!$C$7:$N$23,11,FALSE)</f>
        <v>https://www.google.com/maps/d/viewer?mid=1wLVvNAtxF44PseqlxB-yZb4QiTLsY0T8&amp;ll=54.0327%2C-2.88898z=20?hl=en</v>
      </c>
    </row>
    <row r="185" spans="2:17" ht="15" x14ac:dyDescent="0.25">
      <c r="B185" s="7" t="s">
        <v>190</v>
      </c>
      <c r="C185" s="8" t="s">
        <v>480</v>
      </c>
      <c r="D185" s="7" t="s">
        <v>415</v>
      </c>
      <c r="E185" s="7" t="s">
        <v>415</v>
      </c>
      <c r="F185" s="7" t="s">
        <v>422</v>
      </c>
      <c r="G185" s="7">
        <v>371680</v>
      </c>
      <c r="H185" s="7">
        <v>393360</v>
      </c>
      <c r="I185" s="11">
        <v>3.9499999999999993</v>
      </c>
      <c r="J185" s="9">
        <v>8.0500000000000007</v>
      </c>
      <c r="K185" s="9">
        <v>10.15789473684211</v>
      </c>
      <c r="L185" s="9">
        <v>1.9574944071588367</v>
      </c>
      <c r="M185" s="11">
        <v>1.4344262295081966</v>
      </c>
      <c r="N185" s="9">
        <v>8.0500000000000007</v>
      </c>
      <c r="O185" s="1" t="s">
        <v>690</v>
      </c>
      <c r="P185" s="1" t="str">
        <f>VLOOKUP(TEXT(E185,0),'5) BSP Headroom Data'!$B$7:$L$70,11,FALSE)</f>
        <v>https://www.google.com/maps/d/viewer?mid=1wLVvNAtxF44PseqlxB-yZb4QiTLsY0T8&amp;ll=53.43349%2C-2.40648z=20?hl=en</v>
      </c>
      <c r="Q185" s="1" t="str">
        <f>VLOOKUP(F185,'6)Transmission Capacity - App G'!$C$7:$N$23,11,FALSE)</f>
        <v>https://www.google.com/maps/d/viewer?mid=1wLVvNAtxF44PseqlxB-yZb4QiTLsY0T8&amp;ll=53.43349%2C-2.40648z=20?hl=en</v>
      </c>
    </row>
    <row r="186" spans="2:17" ht="15" x14ac:dyDescent="0.25">
      <c r="B186" s="7" t="s">
        <v>191</v>
      </c>
      <c r="C186" s="8" t="s">
        <v>481</v>
      </c>
      <c r="D186" s="7" t="s">
        <v>404</v>
      </c>
      <c r="E186" s="7" t="s">
        <v>404</v>
      </c>
      <c r="F186" s="7" t="s">
        <v>495</v>
      </c>
      <c r="G186" s="7">
        <v>340034</v>
      </c>
      <c r="H186" s="7">
        <v>555418</v>
      </c>
      <c r="I186" s="11">
        <v>4.3419999999999987</v>
      </c>
      <c r="J186" s="9">
        <v>8.4420000000000002</v>
      </c>
      <c r="K186" s="9">
        <v>7</v>
      </c>
      <c r="L186" s="9">
        <v>1.9574944071588367</v>
      </c>
      <c r="M186" s="11">
        <v>1.4344262295081966</v>
      </c>
      <c r="N186" s="9">
        <v>7</v>
      </c>
      <c r="O186" s="1" t="s">
        <v>691</v>
      </c>
      <c r="P186" s="1" t="str">
        <f>VLOOKUP(TEXT(E186,0),'5) BSP Headroom Data'!$B$7:$L$70,11,FALSE)</f>
        <v>https://www.google.com/maps/d/viewer?mid=1wLVvNAtxF44PseqlxB-yZb4QiTLsY0T8&amp;ll=54.8993%2C-2.9589z=20?hl=en</v>
      </c>
      <c r="Q186" s="1" t="str">
        <f>VLOOKUP(F186,'6)Transmission Capacity - App G'!$C$7:$N$23,11,FALSE)</f>
        <v>https://www.google.com/maps/d/viewer?mid=1wLVvNAtxF44PseqlxB-yZb4QiTLsY0T8&amp;ll=54.94163%2C-2.96438z=20?hl=en</v>
      </c>
    </row>
    <row r="187" spans="2:17" ht="15" x14ac:dyDescent="0.25">
      <c r="B187" s="7" t="s">
        <v>192</v>
      </c>
      <c r="C187" s="8" t="s">
        <v>480</v>
      </c>
      <c r="D187" s="7" t="s">
        <v>407</v>
      </c>
      <c r="E187" s="7" t="s">
        <v>407</v>
      </c>
      <c r="F187" s="7" t="s">
        <v>258</v>
      </c>
      <c r="G187" s="7">
        <v>373863</v>
      </c>
      <c r="H187" s="7">
        <v>427594</v>
      </c>
      <c r="I187" s="11">
        <v>11.78</v>
      </c>
      <c r="J187" s="9">
        <v>15.88</v>
      </c>
      <c r="K187" s="9">
        <v>0</v>
      </c>
      <c r="L187" s="9">
        <v>0</v>
      </c>
      <c r="M187" s="11">
        <v>0</v>
      </c>
      <c r="N187" s="9">
        <v>0</v>
      </c>
      <c r="O187" s="1" t="s">
        <v>692</v>
      </c>
      <c r="P187" s="1" t="str">
        <f>VLOOKUP(TEXT(E187,0),'5) BSP Headroom Data'!$B$7:$L$70,11,FALSE)</f>
        <v>https://www.google.com/maps/d/viewer?mid=1wLVvNAtxF44PseqlxB-yZb4QiTLsY0T8&amp;ll=53.77521%2C-2.33688z=20?hl=en</v>
      </c>
      <c r="Q187" s="1" t="str">
        <f>VLOOKUP(F187,'6)Transmission Capacity - App G'!$C$7:$N$23,11,FALSE)</f>
        <v>https://www.google.com/maps/d/viewer?mid=1wLVvNAtxF44PseqlxB-yZb4QiTLsY0T8&amp;ll=53.79502%2C-2.32919z=20?hl=en</v>
      </c>
    </row>
    <row r="188" spans="2:17" ht="15" x14ac:dyDescent="0.25">
      <c r="B188" s="7" t="s">
        <v>193</v>
      </c>
      <c r="C188" s="8" t="s">
        <v>481</v>
      </c>
      <c r="D188" s="7" t="s">
        <v>384</v>
      </c>
      <c r="E188" s="7" t="s">
        <v>384</v>
      </c>
      <c r="F188" s="7" t="s">
        <v>497</v>
      </c>
      <c r="G188" s="7">
        <v>351915</v>
      </c>
      <c r="H188" s="7">
        <v>491858</v>
      </c>
      <c r="I188" s="11">
        <v>1.5889999999999986</v>
      </c>
      <c r="J188" s="9">
        <v>5.6890000000000001</v>
      </c>
      <c r="K188" s="9">
        <v>0</v>
      </c>
      <c r="L188" s="9">
        <v>0</v>
      </c>
      <c r="M188" s="11">
        <v>0</v>
      </c>
      <c r="N188" s="9">
        <v>0</v>
      </c>
      <c r="O188" s="1" t="s">
        <v>693</v>
      </c>
      <c r="P188" s="1" t="str">
        <f>VLOOKUP(TEXT(E188,0),'5) BSP Headroom Data'!$B$7:$L$70,11,FALSE)</f>
        <v>https://www.google.com/maps/d/viewer?mid=1wLVvNAtxF44PseqlxB-yZb4QiTLsY0T8&amp;ll=54.31969%2C-2.74168z=20?hl=en</v>
      </c>
      <c r="Q188" s="1" t="str">
        <f>VLOOKUP(F188,'6)Transmission Capacity - App G'!$C$7:$N$23,11,FALSE)</f>
        <v>https://www.google.com/maps/d/viewer?mid=1wLVvNAtxF44PseqlxB-yZb4QiTLsY0T8&amp;ll=54.0327%2C-2.88898z=20?hl=en</v>
      </c>
    </row>
    <row r="189" spans="2:17" ht="15" x14ac:dyDescent="0.25">
      <c r="B189" s="7" t="s">
        <v>194</v>
      </c>
      <c r="C189" s="8" t="s">
        <v>481</v>
      </c>
      <c r="D189" s="7" t="s">
        <v>386</v>
      </c>
      <c r="E189" s="76" t="s">
        <v>323</v>
      </c>
      <c r="F189" s="7" t="s">
        <v>495</v>
      </c>
      <c r="G189" s="7">
        <v>327022</v>
      </c>
      <c r="H189" s="7">
        <v>523784</v>
      </c>
      <c r="I189" s="11">
        <v>0.89000000000000057</v>
      </c>
      <c r="J189" s="9">
        <v>8.89</v>
      </c>
      <c r="K189" s="9">
        <v>3.631578947368439</v>
      </c>
      <c r="L189" s="9">
        <v>1.9574944071588367</v>
      </c>
      <c r="M189" s="11">
        <v>1.4344262295081966</v>
      </c>
      <c r="N189" s="9">
        <v>3.631578947368439</v>
      </c>
      <c r="O189" s="1" t="s">
        <v>694</v>
      </c>
      <c r="P189" s="1" t="str">
        <f>VLOOKUP(TEXT(E189,0),'5) BSP Headroom Data'!$B$7:$L$70,11,FALSE)</f>
        <v>https://www.google.com/maps/d/viewer?mid=1wLVvNAtxF44PseqlxB-yZb4QiTLsY0T8&amp;ll=54.66252%2C-3.54717z=20?hl=en</v>
      </c>
      <c r="Q189" s="1" t="str">
        <f>VLOOKUP(F189,'6)Transmission Capacity - App G'!$C$7:$N$23,11,FALSE)</f>
        <v>https://www.google.com/maps/d/viewer?mid=1wLVvNAtxF44PseqlxB-yZb4QiTLsY0T8&amp;ll=54.94163%2C-2.96438z=20?hl=en</v>
      </c>
    </row>
    <row r="190" spans="2:17" ht="15" x14ac:dyDescent="0.25">
      <c r="B190" s="7" t="s">
        <v>195</v>
      </c>
      <c r="C190" s="8" t="s">
        <v>481</v>
      </c>
      <c r="D190" s="7" t="s">
        <v>410</v>
      </c>
      <c r="E190" s="7" t="s">
        <v>410</v>
      </c>
      <c r="F190" s="7" t="s">
        <v>417</v>
      </c>
      <c r="G190" s="7">
        <v>391636</v>
      </c>
      <c r="H190" s="7">
        <v>411724</v>
      </c>
      <c r="I190" s="11">
        <v>27.829000000000001</v>
      </c>
      <c r="J190" s="9">
        <v>37.749000000000002</v>
      </c>
      <c r="K190" s="9">
        <v>21.721311475409824</v>
      </c>
      <c r="L190" s="9">
        <v>3.5762483130904164</v>
      </c>
      <c r="M190" s="11">
        <v>2.5703200775945674</v>
      </c>
      <c r="N190" s="9">
        <v>21.721311475409824</v>
      </c>
      <c r="O190" s="1" t="s">
        <v>695</v>
      </c>
      <c r="P190" s="1" t="str">
        <f>VLOOKUP(TEXT(E190,0),'5) BSP Headroom Data'!$B$7:$L$70,11,FALSE)</f>
        <v>https://www.google.com/maps/d/viewer?mid=1wLVvNAtxF44PseqlxB-yZb4QiTLsY0T8&amp;ll=53.62216%2C-2.13727z=20?hl=en</v>
      </c>
      <c r="Q190" s="1" t="str">
        <f>VLOOKUP(F190,'6)Transmission Capacity - App G'!$C$7:$N$23,11,FALSE)</f>
        <v>https://www.google.com/maps/d/viewer?mid=1wLVvNAtxF44PseqlxB-yZb4QiTLsY0T8&amp;ll=53.62146%2C-2.21622z=20?hl=en</v>
      </c>
    </row>
    <row r="191" spans="2:17" ht="15" x14ac:dyDescent="0.25">
      <c r="B191" s="7" t="s">
        <v>196</v>
      </c>
      <c r="C191" s="8" t="s">
        <v>481</v>
      </c>
      <c r="D191" s="7" t="s">
        <v>391</v>
      </c>
      <c r="E191" s="7" t="s">
        <v>391</v>
      </c>
      <c r="F191" s="7" t="s">
        <v>495</v>
      </c>
      <c r="G191" s="7">
        <v>350800</v>
      </c>
      <c r="H191" s="7">
        <v>575111</v>
      </c>
      <c r="I191" s="11">
        <v>0.83499999999999996</v>
      </c>
      <c r="J191" s="9">
        <v>2.335</v>
      </c>
      <c r="K191" s="9">
        <v>3.1885714285714286</v>
      </c>
      <c r="L191" s="9">
        <v>3.1885714285714286</v>
      </c>
      <c r="M191" s="11">
        <v>3.1885714285714286</v>
      </c>
      <c r="N191" s="9">
        <v>2.335</v>
      </c>
      <c r="O191" s="1" t="s">
        <v>696</v>
      </c>
      <c r="P191" s="77" t="s">
        <v>696</v>
      </c>
      <c r="Q191" s="1" t="str">
        <f>VLOOKUP(F191,'6)Transmission Capacity - App G'!$C$7:$N$23,11,FALSE)</f>
        <v>https://www.google.com/maps/d/viewer?mid=1wLVvNAtxF44PseqlxB-yZb4QiTLsY0T8&amp;ll=54.94163%2C-2.96438z=20?hl=en</v>
      </c>
    </row>
    <row r="192" spans="2:17" ht="15" x14ac:dyDescent="0.25">
      <c r="B192" s="7" t="s">
        <v>197</v>
      </c>
      <c r="C192" s="8" t="s">
        <v>481</v>
      </c>
      <c r="D192" s="7" t="s">
        <v>384</v>
      </c>
      <c r="E192" s="7" t="s">
        <v>384</v>
      </c>
      <c r="F192" s="7" t="s">
        <v>497</v>
      </c>
      <c r="G192" s="7">
        <v>359833</v>
      </c>
      <c r="H192" s="7">
        <v>478813</v>
      </c>
      <c r="I192" s="11">
        <v>0.55100000000000016</v>
      </c>
      <c r="J192" s="9">
        <v>4.5510000000000002</v>
      </c>
      <c r="K192" s="9">
        <v>0</v>
      </c>
      <c r="L192" s="9">
        <v>0</v>
      </c>
      <c r="M192" s="11">
        <v>0</v>
      </c>
      <c r="N192" s="9">
        <v>0</v>
      </c>
      <c r="O192" s="1" t="s">
        <v>697</v>
      </c>
      <c r="P192" s="1" t="str">
        <f>VLOOKUP(TEXT(E192,0),'5) BSP Headroom Data'!$B$7:$L$70,11,FALSE)</f>
        <v>https://www.google.com/maps/d/viewer?mid=1wLVvNAtxF44PseqlxB-yZb4QiTLsY0T8&amp;ll=54.31969%2C-2.74168z=20?hl=en</v>
      </c>
      <c r="Q192" s="1" t="str">
        <f>VLOOKUP(F192,'6)Transmission Capacity - App G'!$C$7:$N$23,11,FALSE)</f>
        <v>https://www.google.com/maps/d/viewer?mid=1wLVvNAtxF44PseqlxB-yZb4QiTLsY0T8&amp;ll=54.0327%2C-2.88898z=20?hl=en</v>
      </c>
    </row>
    <row r="193" spans="2:17" ht="15" x14ac:dyDescent="0.25">
      <c r="B193" s="7" t="s">
        <v>198</v>
      </c>
      <c r="C193" s="8" t="s">
        <v>481</v>
      </c>
      <c r="D193" s="7" t="s">
        <v>341</v>
      </c>
      <c r="E193" s="7" t="s">
        <v>341</v>
      </c>
      <c r="F193" s="7" t="s">
        <v>495</v>
      </c>
      <c r="G193" s="7">
        <v>326099</v>
      </c>
      <c r="H193" s="7">
        <v>483011</v>
      </c>
      <c r="I193" s="11">
        <v>2.1829999999999998</v>
      </c>
      <c r="J193" s="9">
        <v>5.6829999999999998</v>
      </c>
      <c r="K193" s="9">
        <v>2.9210526315789469</v>
      </c>
      <c r="L193" s="9">
        <v>2.9210526315789469</v>
      </c>
      <c r="M193" s="11">
        <v>2.9210526315789469</v>
      </c>
      <c r="N193" s="9">
        <v>2.9210526315789469</v>
      </c>
      <c r="O193" s="1" t="s">
        <v>698</v>
      </c>
      <c r="P193" s="1" t="str">
        <f>VLOOKUP(TEXT(E193,0),'5) BSP Headroom Data'!$B$7:$L$70,11,FALSE)</f>
        <v>https://www.google.com/maps/d/viewer?mid=1wLVvNAtxF44PseqlxB-yZb4QiTLsY0T8&amp;ll=54.1907%2C-3.11215z=20?hl=en</v>
      </c>
      <c r="Q193" s="1" t="str">
        <f>VLOOKUP(F193,'6)Transmission Capacity - App G'!$C$7:$N$23,11,FALSE)</f>
        <v>https://www.google.com/maps/d/viewer?mid=1wLVvNAtxF44PseqlxB-yZb4QiTLsY0T8&amp;ll=54.94163%2C-2.96438z=20?hl=en</v>
      </c>
    </row>
    <row r="194" spans="2:17" ht="15" x14ac:dyDescent="0.25">
      <c r="B194" s="7" t="s">
        <v>199</v>
      </c>
      <c r="C194" s="8" t="s">
        <v>481</v>
      </c>
      <c r="D194" s="7" t="s">
        <v>383</v>
      </c>
      <c r="E194" s="76" t="s">
        <v>446</v>
      </c>
      <c r="F194" s="7" t="s">
        <v>497</v>
      </c>
      <c r="G194" s="7">
        <v>376579</v>
      </c>
      <c r="H194" s="7">
        <v>509136</v>
      </c>
      <c r="I194" s="11">
        <v>0</v>
      </c>
      <c r="J194" s="9">
        <v>0</v>
      </c>
      <c r="K194" s="9">
        <v>19.572131147540983</v>
      </c>
      <c r="L194" s="9">
        <v>19.572131147540983</v>
      </c>
      <c r="M194" s="11">
        <v>18.721311475409838</v>
      </c>
      <c r="N194" s="9">
        <v>0</v>
      </c>
      <c r="O194" s="1" t="s">
        <v>699</v>
      </c>
      <c r="P194" s="1" t="str">
        <f>VLOOKUP(TEXT(E194,0),'5) BSP Headroom Data'!$B$7:$L$70,11,FALSE)</f>
        <v>https://www.google.com/maps/d/viewer?mid=1wLVvNAtxF44PseqlxB-yZb4QiTLsY0T8&amp;ll=54.66637%2C-2.77723z=20?hl=en</v>
      </c>
      <c r="Q194" s="1" t="str">
        <f>VLOOKUP(F194,'6)Transmission Capacity - App G'!$C$7:$N$23,11,FALSE)</f>
        <v>https://www.google.com/maps/d/viewer?mid=1wLVvNAtxF44PseqlxB-yZb4QiTLsY0T8&amp;ll=54.0327%2C-2.88898z=20?hl=en</v>
      </c>
    </row>
    <row r="195" spans="2:17" ht="15" x14ac:dyDescent="0.25">
      <c r="B195" s="7" t="s">
        <v>200</v>
      </c>
      <c r="C195" s="8" t="s">
        <v>481</v>
      </c>
      <c r="D195" s="7" t="s">
        <v>383</v>
      </c>
      <c r="E195" s="76" t="s">
        <v>446</v>
      </c>
      <c r="F195" s="7" t="s">
        <v>497</v>
      </c>
      <c r="G195" s="7">
        <v>364439</v>
      </c>
      <c r="H195" s="7">
        <v>526672</v>
      </c>
      <c r="I195" s="11">
        <v>0</v>
      </c>
      <c r="J195" s="9">
        <v>0</v>
      </c>
      <c r="K195" s="9">
        <v>29.65</v>
      </c>
      <c r="L195" s="9">
        <v>25.49662618083671</v>
      </c>
      <c r="M195" s="11">
        <v>18.324927255092145</v>
      </c>
      <c r="N195" s="9">
        <v>0</v>
      </c>
      <c r="O195" s="1" t="s">
        <v>700</v>
      </c>
      <c r="P195" s="1" t="str">
        <f>VLOOKUP(TEXT(E195,0),'5) BSP Headroom Data'!$B$7:$L$70,11,FALSE)</f>
        <v>https://www.google.com/maps/d/viewer?mid=1wLVvNAtxF44PseqlxB-yZb4QiTLsY0T8&amp;ll=54.66637%2C-2.77723z=20?hl=en</v>
      </c>
      <c r="Q195" s="1" t="str">
        <f>VLOOKUP(F195,'6)Transmission Capacity - App G'!$C$7:$N$23,11,FALSE)</f>
        <v>https://www.google.com/maps/d/viewer?mid=1wLVvNAtxF44PseqlxB-yZb4QiTLsY0T8&amp;ll=54.0327%2C-2.88898z=20?hl=en</v>
      </c>
    </row>
    <row r="196" spans="2:17" ht="15" x14ac:dyDescent="0.25">
      <c r="B196" s="7" t="s">
        <v>201</v>
      </c>
      <c r="C196" s="8" t="s">
        <v>481</v>
      </c>
      <c r="D196" s="7" t="s">
        <v>392</v>
      </c>
      <c r="E196" s="7" t="s">
        <v>392</v>
      </c>
      <c r="F196" s="7" t="s">
        <v>423</v>
      </c>
      <c r="G196" s="7">
        <v>365510</v>
      </c>
      <c r="H196" s="7">
        <v>401069</v>
      </c>
      <c r="I196" s="11">
        <v>5.9799999999999986</v>
      </c>
      <c r="J196" s="9">
        <v>8.2799999999999994</v>
      </c>
      <c r="K196" s="9">
        <v>19.830022883295197</v>
      </c>
      <c r="L196" s="9">
        <v>11.786774628879895</v>
      </c>
      <c r="M196" s="11">
        <v>8.4713870029097986</v>
      </c>
      <c r="N196" s="9">
        <v>8.2799999999999994</v>
      </c>
      <c r="O196" s="1" t="s">
        <v>701</v>
      </c>
      <c r="P196" s="1" t="str">
        <f>VLOOKUP(TEXT(E196,0),'5) BSP Headroom Data'!$B$7:$L$70,11,FALSE)</f>
        <v>https://www.google.com/maps/d/viewer?mid=1wLVvNAtxF44PseqlxB-yZb4QiTLsY0T8&amp;ll=53.51405%2C-2.51233z=20?hl=en</v>
      </c>
      <c r="Q196" s="1" t="str">
        <f>VLOOKUP(F196,'6)Transmission Capacity - App G'!$C$7:$N$23,11,FALSE)</f>
        <v>https://www.google.com/maps/d/viewer?mid=1wLVvNAtxF44PseqlxB-yZb4QiTLsY0T8&amp;ll=53.53905%2C-2.35884z=20?hl=en</v>
      </c>
    </row>
    <row r="197" spans="2:17" ht="15" x14ac:dyDescent="0.25">
      <c r="B197" s="7" t="s">
        <v>202</v>
      </c>
      <c r="C197" s="8" t="s">
        <v>480</v>
      </c>
      <c r="D197" s="7" t="s">
        <v>416</v>
      </c>
      <c r="E197" s="7" t="s">
        <v>416</v>
      </c>
      <c r="F197" s="7" t="s">
        <v>498</v>
      </c>
      <c r="G197" s="7">
        <v>354934</v>
      </c>
      <c r="H197" s="7">
        <v>405497</v>
      </c>
      <c r="I197" s="11">
        <v>3.6685714285714308</v>
      </c>
      <c r="J197" s="9">
        <v>10.780000000000001</v>
      </c>
      <c r="K197" s="9">
        <v>32.277142857142856</v>
      </c>
      <c r="L197" s="9">
        <v>12.490626246509775</v>
      </c>
      <c r="M197" s="11">
        <v>9.1117379460209413</v>
      </c>
      <c r="N197" s="9">
        <v>10.780000000000001</v>
      </c>
      <c r="O197" s="1" t="s">
        <v>702</v>
      </c>
      <c r="P197" s="1" t="str">
        <f>VLOOKUP(TEXT(E197,0),'5) BSP Headroom Data'!$B$7:$L$70,11,FALSE)</f>
        <v>https://www.google.com/maps/d/viewer?mid=1wLVvNAtxF44PseqlxB-yZb4QiTLsY0T8&amp;ll=53.5356%2C-2.71374z=20?hl=en</v>
      </c>
      <c r="Q197" s="1" t="str">
        <f>VLOOKUP(F197,'6)Transmission Capacity - App G'!$C$7:$N$23,11,FALSE)</f>
        <v>https://www.google.com/maps/d/viewer?mid=1wLVvNAtxF44PseqlxB-yZb4QiTLsY0T8&amp;ll=53.46815%2C-2.84892z=20?hl=en</v>
      </c>
    </row>
    <row r="198" spans="2:17" ht="15" x14ac:dyDescent="0.25">
      <c r="B198" s="7" t="s">
        <v>203</v>
      </c>
      <c r="C198" s="8" t="s">
        <v>480</v>
      </c>
      <c r="D198" s="7" t="s">
        <v>400</v>
      </c>
      <c r="E198" s="7" t="s">
        <v>400</v>
      </c>
      <c r="F198" s="7" t="s">
        <v>418</v>
      </c>
      <c r="G198" s="7">
        <v>383136</v>
      </c>
      <c r="H198" s="7">
        <v>397725</v>
      </c>
      <c r="I198" s="11">
        <v>0</v>
      </c>
      <c r="J198" s="9">
        <v>0</v>
      </c>
      <c r="K198" s="9">
        <v>31.176315789473684</v>
      </c>
      <c r="L198" s="9">
        <v>6.7068209014758642</v>
      </c>
      <c r="M198" s="11">
        <v>4.8925324718782655</v>
      </c>
      <c r="N198" s="9">
        <v>0</v>
      </c>
      <c r="O198" s="1" t="s">
        <v>703</v>
      </c>
      <c r="P198" s="1" t="str">
        <f>VLOOKUP(TEXT(E198,0),'5) BSP Headroom Data'!$B$7:$L$70,11,FALSE)</f>
        <v>https://www.google.com/maps/d/viewer?mid=1wLVvNAtxF44PseqlxB-yZb4QiTLsY0T8&amp;ll=53.47593%2C-2.23943z=20?hl=en</v>
      </c>
      <c r="Q198" s="1" t="str">
        <f>VLOOKUP(F198,'6)Transmission Capacity - App G'!$C$7:$N$23,11,FALSE)</f>
        <v>https://www.google.com/maps/d/viewer?mid=1wLVvNAtxF44PseqlxB-yZb4QiTLsY0T8&amp;ll=53.42198%2C-2.27508z=20?hl=en</v>
      </c>
    </row>
    <row r="199" spans="2:17" ht="15" x14ac:dyDescent="0.25">
      <c r="B199" s="7" t="s">
        <v>204</v>
      </c>
      <c r="C199" s="8" t="s">
        <v>480</v>
      </c>
      <c r="D199" s="7" t="s">
        <v>416</v>
      </c>
      <c r="E199" s="7" t="s">
        <v>416</v>
      </c>
      <c r="F199" s="7" t="s">
        <v>498</v>
      </c>
      <c r="G199" s="7">
        <v>355516</v>
      </c>
      <c r="H199" s="7">
        <v>404030</v>
      </c>
      <c r="I199" s="11">
        <v>11.6</v>
      </c>
      <c r="J199" s="9">
        <v>16.200000000000003</v>
      </c>
      <c r="K199" s="9">
        <v>23.848777455449646</v>
      </c>
      <c r="L199" s="9">
        <v>9.9784603111288401</v>
      </c>
      <c r="M199" s="11">
        <v>7.2791478718036622</v>
      </c>
      <c r="N199" s="9">
        <v>16.200000000000003</v>
      </c>
      <c r="O199" s="1" t="s">
        <v>704</v>
      </c>
      <c r="P199" s="1" t="str">
        <f>VLOOKUP(TEXT(E199,0),'5) BSP Headroom Data'!$B$7:$L$70,11,FALSE)</f>
        <v>https://www.google.com/maps/d/viewer?mid=1wLVvNAtxF44PseqlxB-yZb4QiTLsY0T8&amp;ll=53.5356%2C-2.71374z=20?hl=en</v>
      </c>
      <c r="Q199" s="1" t="str">
        <f>VLOOKUP(F199,'6)Transmission Capacity - App G'!$C$7:$N$23,11,FALSE)</f>
        <v>https://www.google.com/maps/d/viewer?mid=1wLVvNAtxF44PseqlxB-yZb4QiTLsY0T8&amp;ll=53.46815%2C-2.84892z=20?hl=en</v>
      </c>
    </row>
    <row r="200" spans="2:17" ht="15" x14ac:dyDescent="0.25">
      <c r="B200" s="7" t="s">
        <v>205</v>
      </c>
      <c r="C200" s="8" t="s">
        <v>481</v>
      </c>
      <c r="D200" s="7" t="s">
        <v>205</v>
      </c>
      <c r="E200" s="7" t="s">
        <v>205</v>
      </c>
      <c r="F200" s="7" t="s">
        <v>424</v>
      </c>
      <c r="G200" s="7">
        <v>348644</v>
      </c>
      <c r="H200" s="7">
        <v>463628</v>
      </c>
      <c r="I200" s="11">
        <v>1.7659999999999982</v>
      </c>
      <c r="J200" s="9">
        <v>5.8659999999999997</v>
      </c>
      <c r="K200" s="9">
        <v>23.311475409836074</v>
      </c>
      <c r="L200" s="9">
        <v>3.8380566801619449</v>
      </c>
      <c r="M200" s="11">
        <v>2.7584869059165871</v>
      </c>
      <c r="N200" s="9">
        <v>5.8659999999999997</v>
      </c>
      <c r="O200" s="1" t="s">
        <v>705</v>
      </c>
      <c r="P200" s="1" t="str">
        <f>VLOOKUP(TEXT(E200,0),'5) BSP Headroom Data'!$B$7:$L$70,11,FALSE)</f>
        <v>https://www.google.com/maps/d/viewer?mid=1wLVvNAtxF44PseqlxB-yZb4QiTLsY0T8&amp;ll=54.06622%2C-2.78639z=20?hl=en</v>
      </c>
      <c r="Q200" s="1" t="str">
        <f>VLOOKUP(F200,'6)Transmission Capacity - App G'!$C$7:$N$23,11,FALSE)</f>
        <v>https://www.google.com/maps/d/viewer?mid=1wLVvNAtxF44PseqlxB-yZb4QiTLsY0T8&amp;ll=54.29784%2C-2.67178z=20?hl=en</v>
      </c>
    </row>
    <row r="201" spans="2:17" ht="15" x14ac:dyDescent="0.25">
      <c r="B201" s="7" t="s">
        <v>206</v>
      </c>
      <c r="C201" s="8" t="s">
        <v>481</v>
      </c>
      <c r="D201" s="7" t="s">
        <v>81</v>
      </c>
      <c r="E201" s="7" t="s">
        <v>81</v>
      </c>
      <c r="F201" s="7" t="s">
        <v>419</v>
      </c>
      <c r="G201" s="7">
        <v>386421</v>
      </c>
      <c r="H201" s="7">
        <v>406330</v>
      </c>
      <c r="I201" s="11">
        <v>6.9269999999999996</v>
      </c>
      <c r="J201" s="9">
        <v>9.5970000000000084</v>
      </c>
      <c r="K201" s="9">
        <v>33.516216216216215</v>
      </c>
      <c r="L201" s="9">
        <v>11.789709172259499</v>
      </c>
      <c r="M201" s="11">
        <v>8.6393442622950758</v>
      </c>
      <c r="N201" s="9">
        <v>9.5970000000000084</v>
      </c>
      <c r="O201" s="1" t="s">
        <v>706</v>
      </c>
      <c r="P201" s="1" t="str">
        <f>VLOOKUP(TEXT(E201,0),'5) BSP Headroom Data'!$B$7:$L$70,11,FALSE)</f>
        <v>https://www.google.com/maps/d/viewer?mid=1wLVvNAtxF44PseqlxB-yZb4QiTLsY0T8&amp;ll=53.53127%2C-2.16481z=20?hl=en</v>
      </c>
      <c r="Q201" s="1" t="str">
        <f>VLOOKUP(F201,'6)Transmission Capacity - App G'!$C$7:$N$23,11,FALSE)</f>
        <v>https://www.google.com/maps/d/viewer?mid=1wLVvNAtxF44PseqlxB-yZb4QiTLsY0T8&amp;ll=53.52976%2C-2.16566z=20?hl=en</v>
      </c>
    </row>
    <row r="202" spans="2:17" ht="15" x14ac:dyDescent="0.25">
      <c r="B202" s="7" t="s">
        <v>207</v>
      </c>
      <c r="C202" s="8" t="s">
        <v>480</v>
      </c>
      <c r="D202" s="7" t="s">
        <v>242</v>
      </c>
      <c r="E202" s="7" t="s">
        <v>242</v>
      </c>
      <c r="F202" s="7" t="s">
        <v>258</v>
      </c>
      <c r="G202" s="7">
        <v>389077</v>
      </c>
      <c r="H202" s="7">
        <v>440584</v>
      </c>
      <c r="I202" s="11">
        <v>0</v>
      </c>
      <c r="J202" s="9">
        <v>0</v>
      </c>
      <c r="K202" s="9">
        <v>0</v>
      </c>
      <c r="L202" s="9">
        <v>0</v>
      </c>
      <c r="M202" s="11">
        <v>0</v>
      </c>
      <c r="N202" s="9">
        <v>0</v>
      </c>
      <c r="O202" s="1" t="s">
        <v>707</v>
      </c>
      <c r="P202" s="1" t="str">
        <f>VLOOKUP(TEXT(E202,0),'5) BSP Headroom Data'!$B$7:$L$70,11,FALSE)</f>
        <v>https://www.google.com/maps/d/viewer?mid=1wLVvNAtxF44PseqlxB-yZb4QiTLsY0T8&amp;ll=53.84299%2C-2.214z=20?hl=en</v>
      </c>
      <c r="Q202" s="1" t="str">
        <f>VLOOKUP(F202,'6)Transmission Capacity - App G'!$C$7:$N$23,11,FALSE)</f>
        <v>https://www.google.com/maps/d/viewer?mid=1wLVvNAtxF44PseqlxB-yZb4QiTLsY0T8&amp;ll=53.79502%2C-2.32919z=20?hl=en</v>
      </c>
    </row>
    <row r="203" spans="2:17" ht="15" x14ac:dyDescent="0.25">
      <c r="B203" s="7" t="s">
        <v>208</v>
      </c>
      <c r="C203" s="8" t="s">
        <v>481</v>
      </c>
      <c r="D203" s="7" t="s">
        <v>392</v>
      </c>
      <c r="E203" s="7" t="s">
        <v>392</v>
      </c>
      <c r="F203" s="7" t="s">
        <v>423</v>
      </c>
      <c r="G203" s="7">
        <v>365863</v>
      </c>
      <c r="H203" s="7">
        <v>399907</v>
      </c>
      <c r="I203" s="11">
        <v>2.8</v>
      </c>
      <c r="J203" s="9">
        <v>10.8</v>
      </c>
      <c r="K203" s="9">
        <v>18.975609756097562</v>
      </c>
      <c r="L203" s="9">
        <v>18.975609756097562</v>
      </c>
      <c r="M203" s="11">
        <v>18.975609756097562</v>
      </c>
      <c r="N203" s="9">
        <v>10.8</v>
      </c>
      <c r="O203" s="1" t="s">
        <v>708</v>
      </c>
      <c r="P203" s="1" t="str">
        <f>VLOOKUP(TEXT(E203,0),'5) BSP Headroom Data'!$B$7:$L$70,11,FALSE)</f>
        <v>https://www.google.com/maps/d/viewer?mid=1wLVvNAtxF44PseqlxB-yZb4QiTLsY0T8&amp;ll=53.51405%2C-2.51233z=20?hl=en</v>
      </c>
      <c r="Q203" s="1" t="str">
        <f>VLOOKUP(F203,'6)Transmission Capacity - App G'!$C$7:$N$23,11,FALSE)</f>
        <v>https://www.google.com/maps/d/viewer?mid=1wLVvNAtxF44PseqlxB-yZb4QiTLsY0T8&amp;ll=53.53905%2C-2.35884z=20?hl=en</v>
      </c>
    </row>
    <row r="204" spans="2:17" ht="15" x14ac:dyDescent="0.25">
      <c r="B204" s="7" t="s">
        <v>209</v>
      </c>
      <c r="C204" s="8" t="s">
        <v>480</v>
      </c>
      <c r="D204" s="7" t="s">
        <v>216</v>
      </c>
      <c r="E204" s="7" t="s">
        <v>216</v>
      </c>
      <c r="F204" s="7" t="s">
        <v>425</v>
      </c>
      <c r="G204" s="7">
        <v>387494</v>
      </c>
      <c r="H204" s="7">
        <v>394155</v>
      </c>
      <c r="I204" s="11">
        <v>2.8000000000000007</v>
      </c>
      <c r="J204" s="9">
        <v>6.3000000000000007</v>
      </c>
      <c r="K204" s="9">
        <v>25.9</v>
      </c>
      <c r="L204" s="9">
        <v>14.759473474272042</v>
      </c>
      <c r="M204" s="11">
        <v>10.766830410636357</v>
      </c>
      <c r="N204" s="9">
        <v>6.3000000000000007</v>
      </c>
      <c r="O204" s="1" t="s">
        <v>709</v>
      </c>
      <c r="P204" s="1" t="str">
        <f>VLOOKUP(TEXT(E204,0),'5) BSP Headroom Data'!$B$7:$L$70,11,FALSE)</f>
        <v>https://www.google.com/maps/d/viewer?mid=1wLVvNAtxF44PseqlxB-yZb4QiTLsY0T8&amp;ll=53.46086%2C-2.21901z=20?hl=en</v>
      </c>
      <c r="Q204" s="1" t="str">
        <f>VLOOKUP(F204,'6)Transmission Capacity - App G'!$C$7:$N$23,11,FALSE)</f>
        <v>https://www.google.com/maps/d/viewer?mid=1wLVvNAtxF44PseqlxB-yZb4QiTLsY0T8&amp;ll=53.41506%2C-2.13109z=20?hl=en</v>
      </c>
    </row>
    <row r="205" spans="2:17" ht="15" x14ac:dyDescent="0.25">
      <c r="B205" s="7" t="s">
        <v>210</v>
      </c>
      <c r="C205" s="8" t="s">
        <v>481</v>
      </c>
      <c r="D205" s="7" t="s">
        <v>386</v>
      </c>
      <c r="E205" s="76" t="s">
        <v>323</v>
      </c>
      <c r="F205" s="7" t="s">
        <v>495</v>
      </c>
      <c r="G205" s="7">
        <v>301973</v>
      </c>
      <c r="H205" s="7">
        <v>525948</v>
      </c>
      <c r="I205" s="11">
        <v>12.94731343283582</v>
      </c>
      <c r="J205" s="9">
        <v>20.43</v>
      </c>
      <c r="K205" s="9">
        <v>2.6844262295081971</v>
      </c>
      <c r="L205" s="9">
        <v>0.44197031039136303</v>
      </c>
      <c r="M205" s="11">
        <v>0.31765276430649858</v>
      </c>
      <c r="N205" s="9">
        <v>2.6844262295081971</v>
      </c>
      <c r="O205" s="1" t="s">
        <v>710</v>
      </c>
      <c r="P205" s="1" t="str">
        <f>VLOOKUP(TEXT(E205,0),'5) BSP Headroom Data'!$B$7:$L$70,11,FALSE)</f>
        <v>https://www.google.com/maps/d/viewer?mid=1wLVvNAtxF44PseqlxB-yZb4QiTLsY0T8&amp;ll=54.66252%2C-3.54717z=20?hl=en</v>
      </c>
      <c r="Q205" s="1" t="str">
        <f>VLOOKUP(F205,'6)Transmission Capacity - App G'!$C$7:$N$23,11,FALSE)</f>
        <v>https://www.google.com/maps/d/viewer?mid=1wLVvNAtxF44PseqlxB-yZb4QiTLsY0T8&amp;ll=54.94163%2C-2.96438z=20?hl=en</v>
      </c>
    </row>
    <row r="206" spans="2:17" ht="15" x14ac:dyDescent="0.25">
      <c r="B206" s="7" t="s">
        <v>211</v>
      </c>
      <c r="C206" s="8" t="s">
        <v>481</v>
      </c>
      <c r="D206" s="7" t="s">
        <v>403</v>
      </c>
      <c r="E206" s="7" t="s">
        <v>403</v>
      </c>
      <c r="F206" s="7" t="s">
        <v>423</v>
      </c>
      <c r="G206" s="7">
        <v>372024</v>
      </c>
      <c r="H206" s="7">
        <v>403826</v>
      </c>
      <c r="I206" s="11">
        <v>0.42600000000000193</v>
      </c>
      <c r="J206" s="9">
        <v>4.4260000000000019</v>
      </c>
      <c r="K206" s="9">
        <v>7</v>
      </c>
      <c r="L206" s="9">
        <v>1.9574944071588367</v>
      </c>
      <c r="M206" s="11">
        <v>1.4344262295081966</v>
      </c>
      <c r="N206" s="9">
        <v>4.4260000000000019</v>
      </c>
      <c r="O206" s="1" t="s">
        <v>711</v>
      </c>
      <c r="P206" s="1" t="str">
        <f>VLOOKUP(TEXT(E206,0),'5) BSP Headroom Data'!$B$7:$L$70,11,FALSE)</f>
        <v>https://www.google.com/maps/d/viewer?mid=1wLVvNAtxF44PseqlxB-yZb4QiTLsY0T8&amp;ll=53.53905%2C-2.35884z=20?hl=en</v>
      </c>
      <c r="Q206" s="1" t="str">
        <f>VLOOKUP(F206,'6)Transmission Capacity - App G'!$C$7:$N$23,11,FALSE)</f>
        <v>https://www.google.com/maps/d/viewer?mid=1wLVvNAtxF44PseqlxB-yZb4QiTLsY0T8&amp;ll=53.53905%2C-2.35884z=20?hl=en</v>
      </c>
    </row>
    <row r="207" spans="2:17" ht="15" x14ac:dyDescent="0.25">
      <c r="B207" s="7" t="s">
        <v>212</v>
      </c>
      <c r="C207" s="8" t="s">
        <v>481</v>
      </c>
      <c r="D207" s="7" t="s">
        <v>383</v>
      </c>
      <c r="E207" s="76" t="s">
        <v>446</v>
      </c>
      <c r="F207" s="7" t="s">
        <v>497</v>
      </c>
      <c r="G207" s="7">
        <v>356221</v>
      </c>
      <c r="H207" s="7">
        <v>537513</v>
      </c>
      <c r="I207" s="11">
        <v>0</v>
      </c>
      <c r="J207" s="9">
        <v>0</v>
      </c>
      <c r="K207" s="9">
        <v>16.688571428571429</v>
      </c>
      <c r="L207" s="9">
        <v>16.688571428571429</v>
      </c>
      <c r="M207" s="11">
        <v>16.688571428571429</v>
      </c>
      <c r="N207" s="9">
        <v>0</v>
      </c>
      <c r="O207" s="1" t="s">
        <v>712</v>
      </c>
      <c r="P207" s="1" t="str">
        <f>VLOOKUP(TEXT(E207,0),'5) BSP Headroom Data'!$B$7:$L$70,11,FALSE)</f>
        <v>https://www.google.com/maps/d/viewer?mid=1wLVvNAtxF44PseqlxB-yZb4QiTLsY0T8&amp;ll=54.66637%2C-2.77723z=20?hl=en</v>
      </c>
      <c r="Q207" s="1" t="str">
        <f>VLOOKUP(F207,'6)Transmission Capacity - App G'!$C$7:$N$23,11,FALSE)</f>
        <v>https://www.google.com/maps/d/viewer?mid=1wLVvNAtxF44PseqlxB-yZb4QiTLsY0T8&amp;ll=54.0327%2C-2.88898z=20?hl=en</v>
      </c>
    </row>
    <row r="208" spans="2:17" ht="15" x14ac:dyDescent="0.25">
      <c r="B208" s="7" t="s">
        <v>213</v>
      </c>
      <c r="C208" s="8" t="s">
        <v>480</v>
      </c>
      <c r="D208" s="7" t="s">
        <v>410</v>
      </c>
      <c r="E208" s="7" t="s">
        <v>410</v>
      </c>
      <c r="F208" s="7" t="s">
        <v>417</v>
      </c>
      <c r="G208" s="7">
        <v>393221</v>
      </c>
      <c r="H208" s="7">
        <v>416124</v>
      </c>
      <c r="I208" s="11">
        <v>3.91</v>
      </c>
      <c r="J208" s="9">
        <v>7.41</v>
      </c>
      <c r="K208" s="9">
        <v>24.909489051094891</v>
      </c>
      <c r="L208" s="9">
        <v>10.071001196649384</v>
      </c>
      <c r="M208" s="11">
        <v>7.3466551593899441</v>
      </c>
      <c r="N208" s="9">
        <v>7.41</v>
      </c>
      <c r="O208" s="1" t="s">
        <v>713</v>
      </c>
      <c r="P208" s="1" t="str">
        <f>VLOOKUP(TEXT(E208,0),'5) BSP Headroom Data'!$B$7:$L$70,11,FALSE)</f>
        <v>https://www.google.com/maps/d/viewer?mid=1wLVvNAtxF44PseqlxB-yZb4QiTLsY0T8&amp;ll=53.62216%2C-2.13727z=20?hl=en</v>
      </c>
      <c r="Q208" s="1" t="str">
        <f>VLOOKUP(F208,'6)Transmission Capacity - App G'!$C$7:$N$23,11,FALSE)</f>
        <v>https://www.google.com/maps/d/viewer?mid=1wLVvNAtxF44PseqlxB-yZb4QiTLsY0T8&amp;ll=53.62146%2C-2.21622z=20?hl=en</v>
      </c>
    </row>
    <row r="209" spans="2:17" ht="15" x14ac:dyDescent="0.25">
      <c r="B209" s="7" t="s">
        <v>214</v>
      </c>
      <c r="C209" s="8" t="s">
        <v>480</v>
      </c>
      <c r="D209" s="7" t="s">
        <v>406</v>
      </c>
      <c r="E209" s="7" t="s">
        <v>406</v>
      </c>
      <c r="F209" s="7" t="s">
        <v>418</v>
      </c>
      <c r="G209" s="7">
        <v>380056</v>
      </c>
      <c r="H209" s="7">
        <v>395083</v>
      </c>
      <c r="I209" s="11">
        <v>0.54699999999999704</v>
      </c>
      <c r="J209" s="9">
        <v>16.39</v>
      </c>
      <c r="K209" s="9">
        <v>30.963492063492062</v>
      </c>
      <c r="L209" s="9">
        <v>8.0861587554846448</v>
      </c>
      <c r="M209" s="11">
        <v>5.8987402325393283</v>
      </c>
      <c r="N209" s="9">
        <v>16.39</v>
      </c>
      <c r="O209" s="1" t="s">
        <v>714</v>
      </c>
      <c r="P209" s="1" t="str">
        <f>VLOOKUP(TEXT(E209,0),'5) BSP Headroom Data'!$B$7:$L$70,11,FALSE)</f>
        <v>https://www.google.com/maps/d/viewer?mid=1wLVvNAtxF44PseqlxB-yZb4QiTLsY0T8&amp;ll=53.4523%2C-2.30113z=20?hl=en</v>
      </c>
      <c r="Q209" s="1" t="str">
        <f>VLOOKUP(F209,'6)Transmission Capacity - App G'!$C$7:$N$23,11,FALSE)</f>
        <v>https://www.google.com/maps/d/viewer?mid=1wLVvNAtxF44PseqlxB-yZb4QiTLsY0T8&amp;ll=53.42198%2C-2.27508z=20?hl=en</v>
      </c>
    </row>
    <row r="210" spans="2:17" ht="15" x14ac:dyDescent="0.25">
      <c r="B210" s="7" t="s">
        <v>215</v>
      </c>
      <c r="C210" s="8" t="s">
        <v>480</v>
      </c>
      <c r="D210" s="7" t="s">
        <v>270</v>
      </c>
      <c r="E210" s="7" t="s">
        <v>270</v>
      </c>
      <c r="F210" s="7" t="s">
        <v>496</v>
      </c>
      <c r="G210" s="7">
        <v>360581</v>
      </c>
      <c r="H210" s="7">
        <v>437001</v>
      </c>
      <c r="I210" s="11">
        <v>9.0489999999999995</v>
      </c>
      <c r="J210" s="9">
        <v>10.688000000000002</v>
      </c>
      <c r="K210" s="9">
        <v>11.217948717948717</v>
      </c>
      <c r="L210" s="9">
        <v>1.9574944071588367</v>
      </c>
      <c r="M210" s="11">
        <v>1.4344262295081966</v>
      </c>
      <c r="N210" s="9">
        <v>10.688000000000002</v>
      </c>
      <c r="O210" s="1" t="s">
        <v>715</v>
      </c>
      <c r="P210" s="1" t="str">
        <f>VLOOKUP(TEXT(E210,0),'5) BSP Headroom Data'!$B$7:$L$70,11,FALSE)</f>
        <v>https://www.google.com/maps/d/viewer?mid=1wLVvNAtxF44PseqlxB-yZb4QiTLsY0T8&amp;ll=53.79104%2C-2.6584z=20?hl=en</v>
      </c>
      <c r="Q210" s="1" t="str">
        <f>VLOOKUP(F210,'6)Transmission Capacity - App G'!$C$7:$N$23,11,FALSE)</f>
        <v>https://www.google.com/maps/d/viewer?mid=1wLVvNAtxF44PseqlxB-yZb4QiTLsY0T8&amp;ll=53.74622%2C-2.75632z=20?hl=en</v>
      </c>
    </row>
    <row r="211" spans="2:17" ht="15" x14ac:dyDescent="0.25">
      <c r="B211" s="7" t="s">
        <v>216</v>
      </c>
      <c r="C211" s="8" t="s">
        <v>480</v>
      </c>
      <c r="D211" s="7" t="s">
        <v>216</v>
      </c>
      <c r="E211" s="7" t="s">
        <v>216</v>
      </c>
      <c r="F211" s="7" t="s">
        <v>425</v>
      </c>
      <c r="G211" s="7">
        <v>385535</v>
      </c>
      <c r="H211" s="7">
        <v>396037</v>
      </c>
      <c r="I211" s="11">
        <v>2.9079999999999977</v>
      </c>
      <c r="J211" s="9">
        <v>7.0079999999999991</v>
      </c>
      <c r="K211" s="9">
        <v>32.28857142857143</v>
      </c>
      <c r="L211" s="9">
        <v>12.123653769445554</v>
      </c>
      <c r="M211" s="11">
        <v>8.844036633178785</v>
      </c>
      <c r="N211" s="9">
        <v>7.0079999999999991</v>
      </c>
      <c r="O211" s="1" t="s">
        <v>716</v>
      </c>
      <c r="P211" s="1" t="str">
        <f>VLOOKUP(TEXT(E211,0),'5) BSP Headroom Data'!$B$7:$L$70,11,FALSE)</f>
        <v>https://www.google.com/maps/d/viewer?mid=1wLVvNAtxF44PseqlxB-yZb4QiTLsY0T8&amp;ll=53.46086%2C-2.21901z=20?hl=en</v>
      </c>
      <c r="Q211" s="1" t="str">
        <f>VLOOKUP(F211,'6)Transmission Capacity - App G'!$C$7:$N$23,11,FALSE)</f>
        <v>https://www.google.com/maps/d/viewer?mid=1wLVvNAtxF44PseqlxB-yZb4QiTLsY0T8&amp;ll=53.41506%2C-2.13109z=20?hl=en</v>
      </c>
    </row>
    <row r="212" spans="2:17" ht="15" x14ac:dyDescent="0.25">
      <c r="B212" s="7" t="s">
        <v>217</v>
      </c>
      <c r="C212" s="8" t="s">
        <v>481</v>
      </c>
      <c r="D212" s="7" t="s">
        <v>356</v>
      </c>
      <c r="E212" s="7" t="s">
        <v>356</v>
      </c>
      <c r="F212" s="7" t="s">
        <v>423</v>
      </c>
      <c r="G212" s="7">
        <v>365293</v>
      </c>
      <c r="H212" s="7">
        <v>409079</v>
      </c>
      <c r="I212" s="11">
        <v>7.3699999999999974</v>
      </c>
      <c r="J212" s="9">
        <v>13.369999999999997</v>
      </c>
      <c r="K212" s="9">
        <v>35.172131147540988</v>
      </c>
      <c r="L212" s="9">
        <v>5.7908232118758436</v>
      </c>
      <c r="M212" s="11">
        <v>4.1619786614936958</v>
      </c>
      <c r="N212" s="9">
        <v>13.369999999999997</v>
      </c>
      <c r="O212" s="1" t="s">
        <v>717</v>
      </c>
      <c r="P212" s="1" t="str">
        <f>VLOOKUP(TEXT(E212,0),'5) BSP Headroom Data'!$B$7:$L$70,11,FALSE)</f>
        <v>https://www.google.com/maps/d/viewer?mid=1wLVvNAtxF44PseqlxB-yZb4QiTLsY0T8&amp;ll=53.55846%2C-2.51787z=20?hl=en</v>
      </c>
      <c r="Q212" s="1" t="str">
        <f>VLOOKUP(F212,'6)Transmission Capacity - App G'!$C$7:$N$23,11,FALSE)</f>
        <v>https://www.google.com/maps/d/viewer?mid=1wLVvNAtxF44PseqlxB-yZb4QiTLsY0T8&amp;ll=53.53905%2C-2.35884z=20?hl=en</v>
      </c>
    </row>
    <row r="213" spans="2:17" ht="15" x14ac:dyDescent="0.25">
      <c r="B213" s="7" t="s">
        <v>218</v>
      </c>
      <c r="C213" s="8" t="s">
        <v>480</v>
      </c>
      <c r="D213" s="7" t="s">
        <v>218</v>
      </c>
      <c r="E213" s="7" t="s">
        <v>218</v>
      </c>
      <c r="F213" s="7" t="s">
        <v>417</v>
      </c>
      <c r="G213" s="7">
        <v>369695</v>
      </c>
      <c r="H213" s="7">
        <v>424981</v>
      </c>
      <c r="I213" s="11">
        <v>0</v>
      </c>
      <c r="J213" s="9">
        <v>13.382</v>
      </c>
      <c r="K213" s="9">
        <v>0</v>
      </c>
      <c r="L213" s="9">
        <v>0</v>
      </c>
      <c r="M213" s="11">
        <v>0</v>
      </c>
      <c r="N213" s="9">
        <v>0</v>
      </c>
      <c r="O213" s="1" t="s">
        <v>718</v>
      </c>
      <c r="P213" s="1" t="str">
        <f>VLOOKUP(TEXT(E213,0),'5) BSP Headroom Data'!$B$7:$L$70,11,FALSE)</f>
        <v>https://www.google.com/maps/d/viewer?mid=1wLVvNAtxF44PseqlxB-yZb4QiTLsY0T8&amp;ll=53.72038%2C-2.45999z=20?hl=en</v>
      </c>
      <c r="Q213" s="1" t="str">
        <f>VLOOKUP(F213,'6)Transmission Capacity - App G'!$C$7:$N$23,11,FALSE)</f>
        <v>https://www.google.com/maps/d/viewer?mid=1wLVvNAtxF44PseqlxB-yZb4QiTLsY0T8&amp;ll=53.62146%2C-2.21622z=20?hl=en</v>
      </c>
    </row>
    <row r="214" spans="2:17" ht="15" x14ac:dyDescent="0.25">
      <c r="B214" s="7" t="s">
        <v>219</v>
      </c>
      <c r="C214" s="8" t="s">
        <v>480</v>
      </c>
      <c r="D214" s="7" t="s">
        <v>395</v>
      </c>
      <c r="E214" s="7" t="s">
        <v>395</v>
      </c>
      <c r="F214" s="7" t="s">
        <v>422</v>
      </c>
      <c r="G214" s="7">
        <v>378253</v>
      </c>
      <c r="H214" s="7">
        <v>397241</v>
      </c>
      <c r="I214" s="11">
        <v>6.8299999999999983</v>
      </c>
      <c r="J214" s="9">
        <v>11.43</v>
      </c>
      <c r="K214" s="9">
        <v>7</v>
      </c>
      <c r="L214" s="9">
        <v>1.9574944071588367</v>
      </c>
      <c r="M214" s="11">
        <v>1.4344262295081966</v>
      </c>
      <c r="N214" s="9">
        <v>7</v>
      </c>
      <c r="O214" s="1" t="s">
        <v>719</v>
      </c>
      <c r="P214" s="1" t="str">
        <f>VLOOKUP(TEXT(E214,0),'5) BSP Headroom Data'!$B$7:$L$70,11,FALSE)</f>
        <v>https://www.google.com/maps/d/viewer?mid=1wLVvNAtxF44PseqlxB-yZb4QiTLsY0T8&amp;ll=53.47087%2C-2.35076z=20?hl=en</v>
      </c>
      <c r="Q214" s="1" t="str">
        <f>VLOOKUP(F214,'6)Transmission Capacity - App G'!$C$7:$N$23,11,FALSE)</f>
        <v>https://www.google.com/maps/d/viewer?mid=1wLVvNAtxF44PseqlxB-yZb4QiTLsY0T8&amp;ll=53.43349%2C-2.40648z=20?hl=en</v>
      </c>
    </row>
    <row r="215" spans="2:17" ht="15" x14ac:dyDescent="0.25">
      <c r="B215" s="7" t="s">
        <v>220</v>
      </c>
      <c r="C215" s="8" t="s">
        <v>480</v>
      </c>
      <c r="D215" s="7" t="s">
        <v>216</v>
      </c>
      <c r="E215" s="7" t="s">
        <v>216</v>
      </c>
      <c r="F215" s="7" t="s">
        <v>425</v>
      </c>
      <c r="G215" s="7">
        <v>384762</v>
      </c>
      <c r="H215" s="7">
        <v>396769</v>
      </c>
      <c r="I215" s="11">
        <v>0</v>
      </c>
      <c r="J215" s="9">
        <v>0.60300000000000153</v>
      </c>
      <c r="K215" s="9">
        <v>31.650837988826815</v>
      </c>
      <c r="L215" s="9">
        <v>10.891104906262465</v>
      </c>
      <c r="M215" s="11">
        <v>7.9449093976545875</v>
      </c>
      <c r="N215" s="9">
        <v>0.60300000000000153</v>
      </c>
      <c r="O215" s="1" t="s">
        <v>720</v>
      </c>
      <c r="P215" s="1" t="str">
        <f>VLOOKUP(TEXT(E215,0),'5) BSP Headroom Data'!$B$7:$L$70,11,FALSE)</f>
        <v>https://www.google.com/maps/d/viewer?mid=1wLVvNAtxF44PseqlxB-yZb4QiTLsY0T8&amp;ll=53.46086%2C-2.21901z=20?hl=en</v>
      </c>
      <c r="Q215" s="1" t="str">
        <f>VLOOKUP(F215,'6)Transmission Capacity - App G'!$C$7:$N$23,11,FALSE)</f>
        <v>https://www.google.com/maps/d/viewer?mid=1wLVvNAtxF44PseqlxB-yZb4QiTLsY0T8&amp;ll=53.41506%2C-2.13109z=20?hl=en</v>
      </c>
    </row>
    <row r="216" spans="2:17" ht="15" x14ac:dyDescent="0.25">
      <c r="B216" s="7" t="s">
        <v>221</v>
      </c>
      <c r="C216" s="8" t="s">
        <v>481</v>
      </c>
      <c r="D216" s="7" t="s">
        <v>399</v>
      </c>
      <c r="E216" s="7" t="s">
        <v>399</v>
      </c>
      <c r="F216" s="7" t="s">
        <v>425</v>
      </c>
      <c r="G216" s="7">
        <v>395671</v>
      </c>
      <c r="H216" s="7">
        <v>388643</v>
      </c>
      <c r="I216" s="11">
        <v>0.30999999999999961</v>
      </c>
      <c r="J216" s="9">
        <v>0.30999999999999961</v>
      </c>
      <c r="K216" s="9">
        <v>6.9957446808510637</v>
      </c>
      <c r="L216" s="9">
        <v>6.9957446808510637</v>
      </c>
      <c r="M216" s="11">
        <v>6.9957446808510637</v>
      </c>
      <c r="N216" s="9">
        <v>0.30999999999999961</v>
      </c>
      <c r="O216" s="1" t="s">
        <v>721</v>
      </c>
      <c r="P216" s="1" t="str">
        <f>VLOOKUP(TEXT(E216,0),'5) BSP Headroom Data'!$B$7:$L$70,11,FALSE)</f>
        <v>https://www.google.com/maps/d/viewer?mid=1wLVvNAtxF44PseqlxB-yZb4QiTLsY0T8&amp;ll=53.37854%2C-2.1319z=20?hl=en</v>
      </c>
      <c r="Q216" s="1" t="str">
        <f>VLOOKUP(F216,'6)Transmission Capacity - App G'!$C$7:$N$23,11,FALSE)</f>
        <v>https://www.google.com/maps/d/viewer?mid=1wLVvNAtxF44PseqlxB-yZb4QiTLsY0T8&amp;ll=53.41506%2C-2.13109z=20?hl=en</v>
      </c>
    </row>
    <row r="217" spans="2:17" ht="15" x14ac:dyDescent="0.25">
      <c r="B217" s="7" t="s">
        <v>222</v>
      </c>
      <c r="C217" s="8" t="s">
        <v>480</v>
      </c>
      <c r="D217" s="7" t="s">
        <v>48</v>
      </c>
      <c r="E217" s="7" t="s">
        <v>48</v>
      </c>
      <c r="F217" s="7" t="s">
        <v>496</v>
      </c>
      <c r="G217" s="7">
        <v>333341</v>
      </c>
      <c r="H217" s="7">
        <v>433485</v>
      </c>
      <c r="I217" s="11">
        <v>10.209999999999997</v>
      </c>
      <c r="J217" s="9">
        <v>14.809999999999999</v>
      </c>
      <c r="K217" s="9">
        <v>24.118887945670625</v>
      </c>
      <c r="L217" s="9">
        <v>4.9908256880733948</v>
      </c>
      <c r="M217" s="11">
        <v>3.640737854653318</v>
      </c>
      <c r="N217" s="9">
        <v>14.809999999999999</v>
      </c>
      <c r="O217" s="1" t="s">
        <v>722</v>
      </c>
      <c r="P217" s="1" t="str">
        <f>VLOOKUP(TEXT(E217,0),'5) BSP Headroom Data'!$B$7:$L$70,11,FALSE)</f>
        <v>https://www.google.com/maps/d/viewer?mid=1wLVvNAtxF44PseqlxB-yZb4QiTLsY0T8&amp;ll=53.80944%2C-3.05179z=20?hl=en</v>
      </c>
      <c r="Q217" s="1" t="str">
        <f>VLOOKUP(F217,'6)Transmission Capacity - App G'!$C$7:$N$23,11,FALSE)</f>
        <v>https://www.google.com/maps/d/viewer?mid=1wLVvNAtxF44PseqlxB-yZb4QiTLsY0T8&amp;ll=53.74622%2C-2.75632z=20?hl=en</v>
      </c>
    </row>
    <row r="218" spans="2:17" ht="15" x14ac:dyDescent="0.25">
      <c r="B218" s="7" t="s">
        <v>223</v>
      </c>
      <c r="C218" s="8" t="s">
        <v>481</v>
      </c>
      <c r="D218" s="7" t="s">
        <v>386</v>
      </c>
      <c r="E218" s="76" t="s">
        <v>323</v>
      </c>
      <c r="F218" s="7" t="s">
        <v>495</v>
      </c>
      <c r="G218" s="7">
        <v>303716</v>
      </c>
      <c r="H218" s="7">
        <v>535313</v>
      </c>
      <c r="I218" s="11">
        <v>4.8689999999999998</v>
      </c>
      <c r="J218" s="9">
        <v>16.669</v>
      </c>
      <c r="K218" s="9">
        <v>3.631578947368439</v>
      </c>
      <c r="L218" s="9">
        <v>1.9574944071588367</v>
      </c>
      <c r="M218" s="11">
        <v>1.4344262295081966</v>
      </c>
      <c r="N218" s="9">
        <v>3.631578947368439</v>
      </c>
      <c r="O218" s="1" t="s">
        <v>723</v>
      </c>
      <c r="P218" s="1" t="str">
        <f>VLOOKUP(TEXT(E218,0),'5) BSP Headroom Data'!$B$7:$L$70,11,FALSE)</f>
        <v>https://www.google.com/maps/d/viewer?mid=1wLVvNAtxF44PseqlxB-yZb4QiTLsY0T8&amp;ll=54.66252%2C-3.54717z=20?hl=en</v>
      </c>
      <c r="Q218" s="1" t="str">
        <f>VLOOKUP(F218,'6)Transmission Capacity - App G'!$C$7:$N$23,11,FALSE)</f>
        <v>https://www.google.com/maps/d/viewer?mid=1wLVvNAtxF44PseqlxB-yZb4QiTLsY0T8&amp;ll=54.94163%2C-2.96438z=20?hl=en</v>
      </c>
    </row>
    <row r="219" spans="2:17" ht="15" x14ac:dyDescent="0.25">
      <c r="B219" s="7" t="s">
        <v>224</v>
      </c>
      <c r="C219" s="8" t="s">
        <v>481</v>
      </c>
      <c r="D219" s="7" t="s">
        <v>384</v>
      </c>
      <c r="E219" s="7" t="s">
        <v>384</v>
      </c>
      <c r="F219" s="7" t="s">
        <v>497</v>
      </c>
      <c r="G219" s="7">
        <v>360144</v>
      </c>
      <c r="H219" s="7">
        <v>471643</v>
      </c>
      <c r="I219" s="11">
        <v>1.7200000000000002</v>
      </c>
      <c r="J219" s="9">
        <v>3.72</v>
      </c>
      <c r="K219" s="9">
        <v>0</v>
      </c>
      <c r="L219" s="9">
        <v>0</v>
      </c>
      <c r="M219" s="11">
        <v>0</v>
      </c>
      <c r="N219" s="9">
        <v>0</v>
      </c>
      <c r="O219" s="1" t="s">
        <v>724</v>
      </c>
      <c r="P219" s="1" t="str">
        <f>VLOOKUP(TEXT(E219,0),'5) BSP Headroom Data'!$B$7:$L$70,11,FALSE)</f>
        <v>https://www.google.com/maps/d/viewer?mid=1wLVvNAtxF44PseqlxB-yZb4QiTLsY0T8&amp;ll=54.31969%2C-2.74168z=20?hl=en</v>
      </c>
      <c r="Q219" s="1" t="str">
        <f>VLOOKUP(F219,'6)Transmission Capacity - App G'!$C$7:$N$23,11,FALSE)</f>
        <v>https://www.google.com/maps/d/viewer?mid=1wLVvNAtxF44PseqlxB-yZb4QiTLsY0T8&amp;ll=54.0327%2C-2.88898z=20?hl=en</v>
      </c>
    </row>
    <row r="220" spans="2:17" ht="15" x14ac:dyDescent="0.25">
      <c r="B220" s="7" t="s">
        <v>225</v>
      </c>
      <c r="C220" s="8" t="s">
        <v>480</v>
      </c>
      <c r="D220" s="7" t="s">
        <v>413</v>
      </c>
      <c r="E220" s="7" t="s">
        <v>413</v>
      </c>
      <c r="F220" s="7" t="s">
        <v>496</v>
      </c>
      <c r="G220" s="7">
        <v>334431</v>
      </c>
      <c r="H220" s="7">
        <v>434843</v>
      </c>
      <c r="I220" s="11">
        <v>4.0770000000000053</v>
      </c>
      <c r="J220" s="9">
        <v>12.577000000000005</v>
      </c>
      <c r="K220" s="9">
        <v>10.368421052631575</v>
      </c>
      <c r="L220" s="9">
        <v>8.5767850019944127</v>
      </c>
      <c r="M220" s="11">
        <v>6.2566452486217727</v>
      </c>
      <c r="N220" s="9">
        <v>10.368421052631575</v>
      </c>
      <c r="O220" s="1" t="s">
        <v>725</v>
      </c>
      <c r="P220" s="1" t="str">
        <f>VLOOKUP(TEXT(E220,0),'5) BSP Headroom Data'!$B$7:$L$70,11,FALSE)</f>
        <v>https://www.google.com/maps/d/viewer?mid=1wLVvNAtxF44PseqlxB-yZb4QiTLsY0T8&amp;ll=53.78114%2C-2.9776z=20?hl=en</v>
      </c>
      <c r="Q220" s="1" t="str">
        <f>VLOOKUP(F220,'6)Transmission Capacity - App G'!$C$7:$N$23,11,FALSE)</f>
        <v>https://www.google.com/maps/d/viewer?mid=1wLVvNAtxF44PseqlxB-yZb4QiTLsY0T8&amp;ll=53.74622%2C-2.75632z=20?hl=en</v>
      </c>
    </row>
    <row r="221" spans="2:17" ht="15" x14ac:dyDescent="0.25">
      <c r="B221" s="7" t="s">
        <v>226</v>
      </c>
      <c r="C221" s="8" t="s">
        <v>481</v>
      </c>
      <c r="D221" s="7" t="s">
        <v>81</v>
      </c>
      <c r="E221" s="7" t="s">
        <v>81</v>
      </c>
      <c r="F221" s="7" t="s">
        <v>419</v>
      </c>
      <c r="G221" s="7">
        <v>388606</v>
      </c>
      <c r="H221" s="7">
        <v>405292</v>
      </c>
      <c r="I221" s="11">
        <v>5.43</v>
      </c>
      <c r="J221" s="9">
        <v>9.5970000000000084</v>
      </c>
      <c r="K221" s="9">
        <v>18.63934426229509</v>
      </c>
      <c r="L221" s="9">
        <v>3.0688259109311753</v>
      </c>
      <c r="M221" s="11">
        <v>2.2056256062075663</v>
      </c>
      <c r="N221" s="9">
        <v>9.5970000000000084</v>
      </c>
      <c r="O221" s="1" t="s">
        <v>726</v>
      </c>
      <c r="P221" s="1" t="str">
        <f>VLOOKUP(TEXT(E221,0),'5) BSP Headroom Data'!$B$7:$L$70,11,FALSE)</f>
        <v>https://www.google.com/maps/d/viewer?mid=1wLVvNAtxF44PseqlxB-yZb4QiTLsY0T8&amp;ll=53.53127%2C-2.16481z=20?hl=en</v>
      </c>
      <c r="Q221" s="1" t="str">
        <f>VLOOKUP(F221,'6)Transmission Capacity - App G'!$C$7:$N$23,11,FALSE)</f>
        <v>https://www.google.com/maps/d/viewer?mid=1wLVvNAtxF44PseqlxB-yZb4QiTLsY0T8&amp;ll=53.52976%2C-2.16566z=20?hl=en</v>
      </c>
    </row>
    <row r="222" spans="2:17" ht="15" x14ac:dyDescent="0.25">
      <c r="B222" s="7" t="s">
        <v>227</v>
      </c>
      <c r="C222" s="8" t="s">
        <v>481</v>
      </c>
      <c r="D222" s="7" t="s">
        <v>123</v>
      </c>
      <c r="E222" s="7" t="s">
        <v>123</v>
      </c>
      <c r="F222" s="7" t="s">
        <v>495</v>
      </c>
      <c r="G222" s="7">
        <v>304525</v>
      </c>
      <c r="H222" s="7">
        <v>501993</v>
      </c>
      <c r="I222" s="11">
        <v>7.3599999999999994</v>
      </c>
      <c r="J222" s="9">
        <v>11.36</v>
      </c>
      <c r="K222" s="9">
        <v>18.613406156901686</v>
      </c>
      <c r="L222" s="9">
        <v>18.613406156901686</v>
      </c>
      <c r="M222" s="11">
        <v>18.567410281280313</v>
      </c>
      <c r="N222" s="9">
        <v>11.36</v>
      </c>
      <c r="O222" s="1" t="s">
        <v>727</v>
      </c>
      <c r="P222" s="1" t="str">
        <f>VLOOKUP(TEXT(E222,0),'5) BSP Headroom Data'!$B$7:$L$70,11,FALSE)</f>
        <v>https://www.google.com/maps/d/viewer?mid=1wLVvNAtxF44PseqlxB-yZb4QiTLsY0T8&amp;ll=54.50354%2C-3.52919z=20?hl=en</v>
      </c>
      <c r="Q222" s="1" t="str">
        <f>VLOOKUP(F222,'6)Transmission Capacity - App G'!$C$7:$N$23,11,FALSE)</f>
        <v>https://www.google.com/maps/d/viewer?mid=1wLVvNAtxF44PseqlxB-yZb4QiTLsY0T8&amp;ll=54.94163%2C-2.96438z=20?hl=en</v>
      </c>
    </row>
    <row r="223" spans="2:17" ht="15" x14ac:dyDescent="0.25">
      <c r="B223" s="7" t="s">
        <v>228</v>
      </c>
      <c r="C223" s="8" t="s">
        <v>480</v>
      </c>
      <c r="D223" s="7" t="s">
        <v>77</v>
      </c>
      <c r="E223" s="7" t="s">
        <v>77</v>
      </c>
      <c r="F223" s="7" t="s">
        <v>417</v>
      </c>
      <c r="G223" s="7">
        <v>392351</v>
      </c>
      <c r="H223" s="7">
        <v>413056</v>
      </c>
      <c r="I223" s="11">
        <v>9.3939999999999984</v>
      </c>
      <c r="J223" s="9">
        <v>13.994</v>
      </c>
      <c r="K223" s="9">
        <v>30.434135338345865</v>
      </c>
      <c r="L223" s="9">
        <v>10.551256481850816</v>
      </c>
      <c r="M223" s="11">
        <v>7.6969947035877206</v>
      </c>
      <c r="N223" s="9">
        <v>13.994</v>
      </c>
      <c r="O223" s="1" t="s">
        <v>728</v>
      </c>
      <c r="P223" s="1" t="str">
        <f>VLOOKUP(TEXT(E223,0),'5) BSP Headroom Data'!$B$7:$L$70,11,FALSE)</f>
        <v>https://www.google.com/maps/d/viewer?mid=1wLVvNAtxF44PseqlxB-yZb4QiTLsY0T8&amp;ll=53.59783%2C-2.17663z=20?hl=en</v>
      </c>
      <c r="Q223" s="1" t="str">
        <f>VLOOKUP(F223,'6)Transmission Capacity - App G'!$C$7:$N$23,11,FALSE)</f>
        <v>https://www.google.com/maps/d/viewer?mid=1wLVvNAtxF44PseqlxB-yZb4QiTLsY0T8&amp;ll=53.62146%2C-2.21622z=20?hl=en</v>
      </c>
    </row>
    <row r="224" spans="2:17" ht="15" x14ac:dyDescent="0.25">
      <c r="B224" s="7" t="s">
        <v>229</v>
      </c>
      <c r="C224" s="8" t="s">
        <v>481</v>
      </c>
      <c r="D224" s="7" t="s">
        <v>384</v>
      </c>
      <c r="E224" s="7" t="s">
        <v>384</v>
      </c>
      <c r="F224" s="7" t="s">
        <v>497</v>
      </c>
      <c r="G224" s="7">
        <v>351827</v>
      </c>
      <c r="H224" s="7">
        <v>494315</v>
      </c>
      <c r="I224" s="11">
        <v>0</v>
      </c>
      <c r="J224" s="9">
        <v>3.3089999999999975</v>
      </c>
      <c r="K224" s="9">
        <v>0</v>
      </c>
      <c r="L224" s="9">
        <v>0</v>
      </c>
      <c r="M224" s="11">
        <v>0</v>
      </c>
      <c r="N224" s="9">
        <v>0</v>
      </c>
      <c r="O224" s="1" t="s">
        <v>729</v>
      </c>
      <c r="P224" s="1" t="str">
        <f>VLOOKUP(TEXT(E224,0),'5) BSP Headroom Data'!$B$7:$L$70,11,FALSE)</f>
        <v>https://www.google.com/maps/d/viewer?mid=1wLVvNAtxF44PseqlxB-yZb4QiTLsY0T8&amp;ll=54.31969%2C-2.74168z=20?hl=en</v>
      </c>
      <c r="Q224" s="1" t="str">
        <f>VLOOKUP(F224,'6)Transmission Capacity - App G'!$C$7:$N$23,11,FALSE)</f>
        <v>https://www.google.com/maps/d/viewer?mid=1wLVvNAtxF44PseqlxB-yZb4QiTLsY0T8&amp;ll=54.0327%2C-2.88898z=20?hl=en</v>
      </c>
    </row>
    <row r="225" spans="2:17" ht="15" x14ac:dyDescent="0.25">
      <c r="B225" s="7" t="s">
        <v>230</v>
      </c>
      <c r="C225" s="8" t="s">
        <v>480</v>
      </c>
      <c r="D225" s="7" t="s">
        <v>327</v>
      </c>
      <c r="E225" s="7" t="s">
        <v>327</v>
      </c>
      <c r="F225" s="7" t="s">
        <v>420</v>
      </c>
      <c r="G225" s="7">
        <v>386332</v>
      </c>
      <c r="H225" s="7">
        <v>401003</v>
      </c>
      <c r="I225" s="11">
        <v>0</v>
      </c>
      <c r="J225" s="9">
        <v>5.5219999999999914</v>
      </c>
      <c r="K225" s="9">
        <v>11.217948717948717</v>
      </c>
      <c r="L225" s="9">
        <v>1.9574944071588367</v>
      </c>
      <c r="M225" s="11">
        <v>1.4344262295081966</v>
      </c>
      <c r="N225" s="9">
        <v>5.5219999999999914</v>
      </c>
      <c r="O225" s="1" t="s">
        <v>730</v>
      </c>
      <c r="P225" s="1" t="str">
        <f>VLOOKUP(TEXT(E225,0),'5) BSP Headroom Data'!$B$7:$L$70,11,FALSE)</f>
        <v>https://www.google.com/maps/d/viewer?mid=1wLVvNAtxF44PseqlxB-yZb4QiTLsY0T8&amp;ll=53.48612%2C-2.19476z=20?hl=en</v>
      </c>
      <c r="Q225" s="1" t="str">
        <f>VLOOKUP(F225,'6)Transmission Capacity - App G'!$C$7:$N$23,11,FALSE)</f>
        <v>https://www.google.com/maps/d/viewer?mid=1wLVvNAtxF44PseqlxB-yZb4QiTLsY0T8&amp;ll=53.49223%2C-2.04417z=20?hl=en</v>
      </c>
    </row>
    <row r="226" spans="2:17" ht="15" x14ac:dyDescent="0.25">
      <c r="B226" s="7" t="s">
        <v>231</v>
      </c>
      <c r="C226" s="8" t="s">
        <v>480</v>
      </c>
      <c r="D226" s="7" t="s">
        <v>395</v>
      </c>
      <c r="E226" s="7" t="s">
        <v>395</v>
      </c>
      <c r="F226" s="7" t="s">
        <v>422</v>
      </c>
      <c r="G226" s="7">
        <v>376321</v>
      </c>
      <c r="H226" s="7">
        <v>399494</v>
      </c>
      <c r="I226" s="11">
        <v>6.4699999999999989</v>
      </c>
      <c r="J226" s="9">
        <v>9.9699999999999989</v>
      </c>
      <c r="K226" s="9">
        <v>7</v>
      </c>
      <c r="L226" s="9">
        <v>1.9574944071588367</v>
      </c>
      <c r="M226" s="11">
        <v>1.4344262295081966</v>
      </c>
      <c r="N226" s="9">
        <v>7</v>
      </c>
      <c r="O226" s="1" t="s">
        <v>731</v>
      </c>
      <c r="P226" s="1" t="str">
        <f>VLOOKUP(TEXT(E226,0),'5) BSP Headroom Data'!$B$7:$L$70,11,FALSE)</f>
        <v>https://www.google.com/maps/d/viewer?mid=1wLVvNAtxF44PseqlxB-yZb4QiTLsY0T8&amp;ll=53.47087%2C-2.35076z=20?hl=en</v>
      </c>
      <c r="Q226" s="1" t="str">
        <f>VLOOKUP(F226,'6)Transmission Capacity - App G'!$C$7:$N$23,11,FALSE)</f>
        <v>https://www.google.com/maps/d/viewer?mid=1wLVvNAtxF44PseqlxB-yZb4QiTLsY0T8&amp;ll=53.43349%2C-2.40648z=20?hl=en</v>
      </c>
    </row>
    <row r="227" spans="2:17" ht="15" x14ac:dyDescent="0.25">
      <c r="B227" s="7" t="s">
        <v>232</v>
      </c>
      <c r="C227" s="8" t="s">
        <v>480</v>
      </c>
      <c r="D227" s="7" t="s">
        <v>388</v>
      </c>
      <c r="E227" s="7" t="s">
        <v>388</v>
      </c>
      <c r="F227" s="7" t="s">
        <v>496</v>
      </c>
      <c r="G227" s="7">
        <v>349331</v>
      </c>
      <c r="H227" s="7">
        <v>435746</v>
      </c>
      <c r="I227" s="11">
        <v>8.6400526315789481</v>
      </c>
      <c r="J227" s="9">
        <v>12.218999999999999</v>
      </c>
      <c r="K227" s="9">
        <v>11.217948717948717</v>
      </c>
      <c r="L227" s="9">
        <v>1.9574944071588367</v>
      </c>
      <c r="M227" s="11">
        <v>1.4344262295081966</v>
      </c>
      <c r="N227" s="9">
        <v>11.217948717948717</v>
      </c>
      <c r="O227" s="1" t="s">
        <v>732</v>
      </c>
      <c r="P227" s="1" t="str">
        <f>VLOOKUP(TEXT(E227,0),'5) BSP Headroom Data'!$B$7:$L$70,11,FALSE)</f>
        <v>https://www.google.com/maps/d/viewer?mid=1wLVvNAtxF44PseqlxB-yZb4QiTLsY0T8&amp;ll=53.75725%2C-2.73184z=20?hl=en</v>
      </c>
      <c r="Q227" s="1" t="str">
        <f>VLOOKUP(F227,'6)Transmission Capacity - App G'!$C$7:$N$23,11,FALSE)</f>
        <v>https://www.google.com/maps/d/viewer?mid=1wLVvNAtxF44PseqlxB-yZb4QiTLsY0T8&amp;ll=53.74622%2C-2.75632z=20?hl=en</v>
      </c>
    </row>
    <row r="228" spans="2:17" ht="15" x14ac:dyDescent="0.25">
      <c r="B228" s="7" t="s">
        <v>233</v>
      </c>
      <c r="C228" s="8" t="s">
        <v>481</v>
      </c>
      <c r="D228" s="7" t="s">
        <v>404</v>
      </c>
      <c r="E228" s="7" t="s">
        <v>404</v>
      </c>
      <c r="F228" s="7" t="s">
        <v>495</v>
      </c>
      <c r="G228" s="7">
        <v>337826</v>
      </c>
      <c r="H228" s="7">
        <v>553939</v>
      </c>
      <c r="I228" s="11">
        <v>5.0499999999999829</v>
      </c>
      <c r="J228" s="9">
        <v>12.879999999999999</v>
      </c>
      <c r="K228" s="9">
        <v>2.6844262295081971</v>
      </c>
      <c r="L228" s="9">
        <v>0.44197031039136303</v>
      </c>
      <c r="M228" s="11">
        <v>0.31765276430649858</v>
      </c>
      <c r="N228" s="9">
        <v>2.6844262295081971</v>
      </c>
      <c r="O228" s="1" t="s">
        <v>733</v>
      </c>
      <c r="P228" s="1" t="str">
        <f>VLOOKUP(TEXT(E228,0),'5) BSP Headroom Data'!$B$7:$L$70,11,FALSE)</f>
        <v>https://www.google.com/maps/d/viewer?mid=1wLVvNAtxF44PseqlxB-yZb4QiTLsY0T8&amp;ll=54.8993%2C-2.9589z=20?hl=en</v>
      </c>
      <c r="Q228" s="1" t="str">
        <f>VLOOKUP(F228,'6)Transmission Capacity - App G'!$C$7:$N$23,11,FALSE)</f>
        <v>https://www.google.com/maps/d/viewer?mid=1wLVvNAtxF44PseqlxB-yZb4QiTLsY0T8&amp;ll=54.94163%2C-2.96438z=20?hl=en</v>
      </c>
    </row>
    <row r="229" spans="2:17" ht="15" x14ac:dyDescent="0.25">
      <c r="B229" s="7" t="s">
        <v>234</v>
      </c>
      <c r="C229" s="8" t="s">
        <v>480</v>
      </c>
      <c r="D229" s="7" t="s">
        <v>406</v>
      </c>
      <c r="E229" s="7" t="s">
        <v>406</v>
      </c>
      <c r="F229" s="7" t="s">
        <v>418</v>
      </c>
      <c r="G229" s="7">
        <v>379058</v>
      </c>
      <c r="H229" s="7">
        <v>396289</v>
      </c>
      <c r="I229" s="11">
        <v>0</v>
      </c>
      <c r="J229" s="9">
        <v>4.2800000000000011</v>
      </c>
      <c r="K229" s="9">
        <v>25.83445945945946</v>
      </c>
      <c r="L229" s="9">
        <v>10.060630235341042</v>
      </c>
      <c r="M229" s="11">
        <v>7.3390896875052718</v>
      </c>
      <c r="N229" s="9">
        <v>4.2800000000000011</v>
      </c>
      <c r="O229" s="1" t="s">
        <v>734</v>
      </c>
      <c r="P229" s="1" t="str">
        <f>VLOOKUP(TEXT(E229,0),'5) BSP Headroom Data'!$B$7:$L$70,11,FALSE)</f>
        <v>https://www.google.com/maps/d/viewer?mid=1wLVvNAtxF44PseqlxB-yZb4QiTLsY0T8&amp;ll=53.4523%2C-2.30113z=20?hl=en</v>
      </c>
      <c r="Q229" s="1" t="str">
        <f>VLOOKUP(F229,'6)Transmission Capacity - App G'!$C$7:$N$23,11,FALSE)</f>
        <v>https://www.google.com/maps/d/viewer?mid=1wLVvNAtxF44PseqlxB-yZb4QiTLsY0T8&amp;ll=53.42198%2C-2.27508z=20?hl=en</v>
      </c>
    </row>
    <row r="230" spans="2:17" ht="15" x14ac:dyDescent="0.25">
      <c r="B230" s="7" t="s">
        <v>235</v>
      </c>
      <c r="C230" s="8" t="s">
        <v>481</v>
      </c>
      <c r="D230" s="7" t="s">
        <v>403</v>
      </c>
      <c r="E230" s="7" t="s">
        <v>403</v>
      </c>
      <c r="F230" s="7" t="s">
        <v>423</v>
      </c>
      <c r="G230" s="7">
        <v>380858</v>
      </c>
      <c r="H230" s="7">
        <v>405856</v>
      </c>
      <c r="I230" s="11">
        <v>1.5380000000000003</v>
      </c>
      <c r="J230" s="9">
        <v>5.6380000000000017</v>
      </c>
      <c r="K230" s="9">
        <v>7</v>
      </c>
      <c r="L230" s="9">
        <v>1.9574944071588367</v>
      </c>
      <c r="M230" s="11">
        <v>1.4344262295081966</v>
      </c>
      <c r="N230" s="9">
        <v>5.6380000000000017</v>
      </c>
      <c r="O230" s="1" t="s">
        <v>735</v>
      </c>
      <c r="P230" s="1" t="str">
        <f>VLOOKUP(TEXT(E230,0),'5) BSP Headroom Data'!$B$7:$L$70,11,FALSE)</f>
        <v>https://www.google.com/maps/d/viewer?mid=1wLVvNAtxF44PseqlxB-yZb4QiTLsY0T8&amp;ll=53.53905%2C-2.35884z=20?hl=en</v>
      </c>
      <c r="Q230" s="1" t="str">
        <f>VLOOKUP(F230,'6)Transmission Capacity - App G'!$C$7:$N$23,11,FALSE)</f>
        <v>https://www.google.com/maps/d/viewer?mid=1wLVvNAtxF44PseqlxB-yZb4QiTLsY0T8&amp;ll=53.53905%2C-2.35884z=20?hl=en</v>
      </c>
    </row>
    <row r="231" spans="2:17" ht="15" x14ac:dyDescent="0.25">
      <c r="B231" s="7" t="s">
        <v>236</v>
      </c>
      <c r="C231" s="8" t="s">
        <v>481</v>
      </c>
      <c r="D231" s="7" t="s">
        <v>382</v>
      </c>
      <c r="E231" s="7" t="s">
        <v>382</v>
      </c>
      <c r="F231" s="7" t="s">
        <v>418</v>
      </c>
      <c r="G231" s="7">
        <v>384084</v>
      </c>
      <c r="H231" s="7">
        <v>385010</v>
      </c>
      <c r="I231" s="11">
        <v>8.8429999999999893</v>
      </c>
      <c r="J231" s="9">
        <v>22.490000000000002</v>
      </c>
      <c r="K231" s="9">
        <v>11.217948717948717</v>
      </c>
      <c r="L231" s="9">
        <v>1.9574944071588367</v>
      </c>
      <c r="M231" s="11">
        <v>1.4344262295081966</v>
      </c>
      <c r="N231" s="9">
        <v>11.217948717948717</v>
      </c>
      <c r="O231" s="1" t="s">
        <v>736</v>
      </c>
      <c r="P231" s="1" t="str">
        <f>VLOOKUP(TEXT(E231,0),'5) BSP Headroom Data'!$B$7:$L$70,11,FALSE)</f>
        <v>https://www.google.com/maps/d/viewer?mid=1wLVvNAtxF44PseqlxB-yZb4QiTLsY0T8&amp;ll=53.36201%2C-2.2408z=20?hl=en</v>
      </c>
      <c r="Q231" s="1" t="str">
        <f>VLOOKUP(F231,'6)Transmission Capacity - App G'!$C$7:$N$23,11,FALSE)</f>
        <v>https://www.google.com/maps/d/viewer?mid=1wLVvNAtxF44PseqlxB-yZb4QiTLsY0T8&amp;ll=53.42198%2C-2.27508z=20?hl=en</v>
      </c>
    </row>
    <row r="232" spans="2:17" ht="15" x14ac:dyDescent="0.25">
      <c r="B232" s="7" t="s">
        <v>237</v>
      </c>
      <c r="C232" s="8" t="s">
        <v>481</v>
      </c>
      <c r="D232" s="7" t="s">
        <v>397</v>
      </c>
      <c r="E232" s="7" t="s">
        <v>397</v>
      </c>
      <c r="F232" s="7" t="s">
        <v>496</v>
      </c>
      <c r="G232" s="7">
        <v>352170</v>
      </c>
      <c r="H232" s="7">
        <v>422970</v>
      </c>
      <c r="I232" s="11">
        <v>1.6699999999999955</v>
      </c>
      <c r="J232" s="9">
        <v>2.9099999999999966</v>
      </c>
      <c r="K232" s="9">
        <v>25.528013582342957</v>
      </c>
      <c r="L232" s="9">
        <v>12.480431848852904</v>
      </c>
      <c r="M232" s="11">
        <v>8.9699321047526688</v>
      </c>
      <c r="N232" s="9">
        <v>2.9099999999999966</v>
      </c>
      <c r="O232" s="1" t="s">
        <v>737</v>
      </c>
      <c r="P232" s="1" t="str">
        <f>VLOOKUP(TEXT(E232,0),'5) BSP Headroom Data'!$B$7:$L$70,11,FALSE)</f>
        <v>https://www.google.com/maps/d/viewer?mid=1wLVvNAtxF44PseqlxB-yZb4QiTLsY0T8&amp;ll=53.70478%2C-2.69663z=20?hl=en</v>
      </c>
      <c r="Q232" s="1" t="str">
        <f>VLOOKUP(F232,'6)Transmission Capacity - App G'!$C$7:$N$23,11,FALSE)</f>
        <v>https://www.google.com/maps/d/viewer?mid=1wLVvNAtxF44PseqlxB-yZb4QiTLsY0T8&amp;ll=53.74622%2C-2.75632z=20?hl=en</v>
      </c>
    </row>
    <row r="233" spans="2:17" ht="15" x14ac:dyDescent="0.25">
      <c r="B233" s="7" t="s">
        <v>238</v>
      </c>
      <c r="C233" s="8" t="s">
        <v>480</v>
      </c>
      <c r="D233" s="7" t="s">
        <v>216</v>
      </c>
      <c r="E233" s="7" t="s">
        <v>216</v>
      </c>
      <c r="F233" s="7" t="s">
        <v>425</v>
      </c>
      <c r="G233" s="7">
        <v>384007</v>
      </c>
      <c r="H233" s="7">
        <v>395893</v>
      </c>
      <c r="I233" s="11">
        <v>0</v>
      </c>
      <c r="J233" s="9">
        <v>2.9959999999999987</v>
      </c>
      <c r="K233" s="9">
        <v>32.28857142857143</v>
      </c>
      <c r="L233" s="9">
        <v>10.963701635420822</v>
      </c>
      <c r="M233" s="11">
        <v>7.9978677008472756</v>
      </c>
      <c r="N233" s="9">
        <v>2.9959999999999987</v>
      </c>
      <c r="O233" s="1" t="s">
        <v>738</v>
      </c>
      <c r="P233" s="1" t="str">
        <f>VLOOKUP(TEXT(E233,0),'5) BSP Headroom Data'!$B$7:$L$70,11,FALSE)</f>
        <v>https://www.google.com/maps/d/viewer?mid=1wLVvNAtxF44PseqlxB-yZb4QiTLsY0T8&amp;ll=53.46086%2C-2.21901z=20?hl=en</v>
      </c>
      <c r="Q233" s="1" t="str">
        <f>VLOOKUP(F233,'6)Transmission Capacity - App G'!$C$7:$N$23,11,FALSE)</f>
        <v>https://www.google.com/maps/d/viewer?mid=1wLVvNAtxF44PseqlxB-yZb4QiTLsY0T8&amp;ll=53.41506%2C-2.13109z=20?hl=en</v>
      </c>
    </row>
    <row r="234" spans="2:17" ht="15" x14ac:dyDescent="0.25">
      <c r="B234" s="7" t="s">
        <v>239</v>
      </c>
      <c r="C234" s="8" t="s">
        <v>481</v>
      </c>
      <c r="D234" s="7" t="s">
        <v>389</v>
      </c>
      <c r="E234" s="7" t="s">
        <v>389</v>
      </c>
      <c r="F234" s="7" t="s">
        <v>420</v>
      </c>
      <c r="G234" s="7">
        <v>397437</v>
      </c>
      <c r="H234" s="7">
        <v>401979</v>
      </c>
      <c r="I234" s="11">
        <v>9.6269999999999989</v>
      </c>
      <c r="J234" s="9">
        <v>14.227</v>
      </c>
      <c r="K234" s="9">
        <v>7</v>
      </c>
      <c r="L234" s="9">
        <v>1.9574944071588367</v>
      </c>
      <c r="M234" s="11">
        <v>1.4344262295081966</v>
      </c>
      <c r="N234" s="9">
        <v>7</v>
      </c>
      <c r="O234" s="1" t="s">
        <v>739</v>
      </c>
      <c r="P234" s="1" t="str">
        <f>VLOOKUP(TEXT(E234,0),'5) BSP Headroom Data'!$B$7:$L$70,11,FALSE)</f>
        <v>https://www.google.com/maps/d/viewer?mid=1wLVvNAtxF44PseqlxB-yZb4QiTLsY0T8&amp;ll=53.49638%2C-2.04169z=20?hl=en</v>
      </c>
      <c r="Q234" s="1" t="str">
        <f>VLOOKUP(F234,'6)Transmission Capacity - App G'!$C$7:$N$23,11,FALSE)</f>
        <v>https://www.google.com/maps/d/viewer?mid=1wLVvNAtxF44PseqlxB-yZb4QiTLsY0T8&amp;ll=53.49223%2C-2.04417z=20?hl=en</v>
      </c>
    </row>
    <row r="235" spans="2:17" ht="15" x14ac:dyDescent="0.25">
      <c r="B235" s="7" t="s">
        <v>240</v>
      </c>
      <c r="C235" s="8" t="s">
        <v>480</v>
      </c>
      <c r="D235" s="7" t="s">
        <v>395</v>
      </c>
      <c r="E235" s="7" t="s">
        <v>395</v>
      </c>
      <c r="F235" s="7" t="s">
        <v>422</v>
      </c>
      <c r="G235" s="7">
        <v>376250</v>
      </c>
      <c r="H235" s="7">
        <v>397574</v>
      </c>
      <c r="I235" s="11">
        <v>4.0189999999999984</v>
      </c>
      <c r="J235" s="9">
        <v>8.6189999999999998</v>
      </c>
      <c r="K235" s="9">
        <v>7</v>
      </c>
      <c r="L235" s="9">
        <v>1.9574944071588367</v>
      </c>
      <c r="M235" s="11">
        <v>1.4344262295081966</v>
      </c>
      <c r="N235" s="9">
        <v>7</v>
      </c>
      <c r="O235" s="1" t="s">
        <v>740</v>
      </c>
      <c r="P235" s="1" t="str">
        <f>VLOOKUP(TEXT(E235,0),'5) BSP Headroom Data'!$B$7:$L$70,11,FALSE)</f>
        <v>https://www.google.com/maps/d/viewer?mid=1wLVvNAtxF44PseqlxB-yZb4QiTLsY0T8&amp;ll=53.47087%2C-2.35076z=20?hl=en</v>
      </c>
      <c r="Q235" s="1" t="str">
        <f>VLOOKUP(F235,'6)Transmission Capacity - App G'!$C$7:$N$23,11,FALSE)</f>
        <v>https://www.google.com/maps/d/viewer?mid=1wLVvNAtxF44PseqlxB-yZb4QiTLsY0T8&amp;ll=53.43349%2C-2.40648z=20?hl=en</v>
      </c>
    </row>
    <row r="236" spans="2:17" ht="15" x14ac:dyDescent="0.25">
      <c r="B236" s="7" t="s">
        <v>241</v>
      </c>
      <c r="C236" s="8" t="s">
        <v>480</v>
      </c>
      <c r="D236" s="7" t="s">
        <v>393</v>
      </c>
      <c r="E236" s="7" t="s">
        <v>393</v>
      </c>
      <c r="F236" s="7" t="s">
        <v>423</v>
      </c>
      <c r="G236" s="7">
        <v>370045</v>
      </c>
      <c r="H236" s="7">
        <v>409863</v>
      </c>
      <c r="I236" s="11">
        <v>7.879999999999999</v>
      </c>
      <c r="J236" s="9">
        <v>13.48</v>
      </c>
      <c r="K236" s="9">
        <v>11.217948717948717</v>
      </c>
      <c r="L236" s="9">
        <v>1.9574944071588367</v>
      </c>
      <c r="M236" s="11">
        <v>1.4344262295081966</v>
      </c>
      <c r="N236" s="9">
        <v>11.217948717948717</v>
      </c>
      <c r="O236" s="1" t="s">
        <v>741</v>
      </c>
      <c r="P236" s="1" t="str">
        <f>VLOOKUP(TEXT(E236,0),'5) BSP Headroom Data'!$B$7:$L$70,11,FALSE)</f>
        <v>https://www.google.com/maps/d/viewer?mid=1wLVvNAtxF44PseqlxB-yZb4QiTLsY0T8&amp;ll=53.59102%2C-2.42059z=20?hl=en</v>
      </c>
      <c r="Q236" s="1" t="str">
        <f>VLOOKUP(F236,'6)Transmission Capacity - App G'!$C$7:$N$23,11,FALSE)</f>
        <v>https://www.google.com/maps/d/viewer?mid=1wLVvNAtxF44PseqlxB-yZb4QiTLsY0T8&amp;ll=53.53905%2C-2.35884z=20?hl=en</v>
      </c>
    </row>
    <row r="237" spans="2:17" ht="15" x14ac:dyDescent="0.25">
      <c r="B237" s="7" t="s">
        <v>242</v>
      </c>
      <c r="C237" s="8" t="s">
        <v>480</v>
      </c>
      <c r="D237" s="7" t="s">
        <v>242</v>
      </c>
      <c r="E237" s="7" t="s">
        <v>242</v>
      </c>
      <c r="F237" s="7" t="s">
        <v>258</v>
      </c>
      <c r="G237" s="7">
        <v>386020</v>
      </c>
      <c r="H237" s="7">
        <v>438507</v>
      </c>
      <c r="I237" s="11">
        <v>0</v>
      </c>
      <c r="J237" s="9">
        <v>0</v>
      </c>
      <c r="K237" s="9">
        <v>0</v>
      </c>
      <c r="L237" s="9">
        <v>0</v>
      </c>
      <c r="M237" s="11">
        <v>0</v>
      </c>
      <c r="N237" s="9">
        <v>0</v>
      </c>
      <c r="O237" s="1" t="s">
        <v>742</v>
      </c>
      <c r="P237" s="1" t="str">
        <f>VLOOKUP(TEXT(E237,0),'5) BSP Headroom Data'!$B$7:$L$70,11,FALSE)</f>
        <v>https://www.google.com/maps/d/viewer?mid=1wLVvNAtxF44PseqlxB-yZb4QiTLsY0T8&amp;ll=53.84299%2C-2.214z=20?hl=en</v>
      </c>
      <c r="Q237" s="1" t="str">
        <f>VLOOKUP(F237,'6)Transmission Capacity - App G'!$C$7:$N$23,11,FALSE)</f>
        <v>https://www.google.com/maps/d/viewer?mid=1wLVvNAtxF44PseqlxB-yZb4QiTLsY0T8&amp;ll=53.79502%2C-2.32919z=20?hl=en</v>
      </c>
    </row>
    <row r="238" spans="2:17" ht="15" x14ac:dyDescent="0.25">
      <c r="B238" s="7" t="s">
        <v>243</v>
      </c>
      <c r="C238" s="8" t="s">
        <v>480</v>
      </c>
      <c r="D238" s="7" t="s">
        <v>81</v>
      </c>
      <c r="E238" s="7" t="s">
        <v>81</v>
      </c>
      <c r="F238" s="7" t="s">
        <v>419</v>
      </c>
      <c r="G238" s="7">
        <v>388333</v>
      </c>
      <c r="H238" s="7">
        <v>402657</v>
      </c>
      <c r="I238" s="11">
        <v>9.5699999999999985</v>
      </c>
      <c r="J238" s="9">
        <v>9.5970000000000084</v>
      </c>
      <c r="K238" s="9">
        <v>31.117647058823529</v>
      </c>
      <c r="L238" s="9">
        <v>11.789709172259499</v>
      </c>
      <c r="M238" s="11">
        <v>8.6393442622950758</v>
      </c>
      <c r="N238" s="9">
        <v>9.5970000000000084</v>
      </c>
      <c r="O238" s="1" t="s">
        <v>743</v>
      </c>
      <c r="P238" s="1" t="str">
        <f>VLOOKUP(TEXT(E238,0),'5) BSP Headroom Data'!$B$7:$L$70,11,FALSE)</f>
        <v>https://www.google.com/maps/d/viewer?mid=1wLVvNAtxF44PseqlxB-yZb4QiTLsY0T8&amp;ll=53.53127%2C-2.16481z=20?hl=en</v>
      </c>
      <c r="Q238" s="1" t="str">
        <f>VLOOKUP(F238,'6)Transmission Capacity - App G'!$C$7:$N$23,11,FALSE)</f>
        <v>https://www.google.com/maps/d/viewer?mid=1wLVvNAtxF44PseqlxB-yZb4QiTLsY0T8&amp;ll=53.52976%2C-2.16566z=20?hl=en</v>
      </c>
    </row>
    <row r="239" spans="2:17" ht="15" x14ac:dyDescent="0.25">
      <c r="B239" s="7" t="s">
        <v>244</v>
      </c>
      <c r="C239" s="8" t="s">
        <v>481</v>
      </c>
      <c r="D239" s="7" t="s">
        <v>383</v>
      </c>
      <c r="E239" s="76" t="s">
        <v>446</v>
      </c>
      <c r="F239" s="7" t="s">
        <v>497</v>
      </c>
      <c r="G239" s="7">
        <v>369770</v>
      </c>
      <c r="H239" s="7">
        <v>505803</v>
      </c>
      <c r="I239" s="11">
        <v>0</v>
      </c>
      <c r="J239" s="9">
        <v>0</v>
      </c>
      <c r="K239" s="9">
        <v>3.8818181818181818</v>
      </c>
      <c r="L239" s="9">
        <v>3.8818181818181818</v>
      </c>
      <c r="M239" s="11">
        <v>3.8818181818181818</v>
      </c>
      <c r="N239" s="9">
        <v>0</v>
      </c>
      <c r="O239" s="1" t="s">
        <v>744</v>
      </c>
      <c r="P239" s="1" t="str">
        <f>VLOOKUP(TEXT(E239,0),'5) BSP Headroom Data'!$B$7:$L$70,11,FALSE)</f>
        <v>https://www.google.com/maps/d/viewer?mid=1wLVvNAtxF44PseqlxB-yZb4QiTLsY0T8&amp;ll=54.66637%2C-2.77723z=20?hl=en</v>
      </c>
      <c r="Q239" s="1" t="str">
        <f>VLOOKUP(F239,'6)Transmission Capacity - App G'!$C$7:$N$23,11,FALSE)</f>
        <v>https://www.google.com/maps/d/viewer?mid=1wLVvNAtxF44PseqlxB-yZb4QiTLsY0T8&amp;ll=54.0327%2C-2.88898z=20?hl=en</v>
      </c>
    </row>
    <row r="240" spans="2:17" ht="15" x14ac:dyDescent="0.25">
      <c r="B240" s="7" t="s">
        <v>245</v>
      </c>
      <c r="C240" s="8" t="s">
        <v>481</v>
      </c>
      <c r="D240" s="7" t="s">
        <v>383</v>
      </c>
      <c r="E240" s="76" t="s">
        <v>446</v>
      </c>
      <c r="F240" s="7" t="s">
        <v>497</v>
      </c>
      <c r="G240" s="7">
        <v>360520</v>
      </c>
      <c r="H240" s="7">
        <v>521151</v>
      </c>
      <c r="I240" s="11">
        <v>0</v>
      </c>
      <c r="J240" s="9">
        <v>0</v>
      </c>
      <c r="K240" s="9">
        <v>14.979245283018868</v>
      </c>
      <c r="L240" s="9">
        <v>14.979245283018868</v>
      </c>
      <c r="M240" s="11">
        <v>14.979245283018868</v>
      </c>
      <c r="N240" s="9">
        <v>0</v>
      </c>
      <c r="O240" s="1" t="s">
        <v>745</v>
      </c>
      <c r="P240" s="1" t="str">
        <f>VLOOKUP(TEXT(E240,0),'5) BSP Headroom Data'!$B$7:$L$70,11,FALSE)</f>
        <v>https://www.google.com/maps/d/viewer?mid=1wLVvNAtxF44PseqlxB-yZb4QiTLsY0T8&amp;ll=54.66637%2C-2.77723z=20?hl=en</v>
      </c>
      <c r="Q240" s="1" t="str">
        <f>VLOOKUP(F240,'6)Transmission Capacity - App G'!$C$7:$N$23,11,FALSE)</f>
        <v>https://www.google.com/maps/d/viewer?mid=1wLVvNAtxF44PseqlxB-yZb4QiTLsY0T8&amp;ll=54.0327%2C-2.88898z=20?hl=en</v>
      </c>
    </row>
    <row r="241" spans="2:17" ht="15" x14ac:dyDescent="0.25">
      <c r="B241" s="7" t="s">
        <v>246</v>
      </c>
      <c r="C241" s="8" t="s">
        <v>481</v>
      </c>
      <c r="D241" s="7" t="s">
        <v>186</v>
      </c>
      <c r="E241" s="7" t="s">
        <v>186</v>
      </c>
      <c r="F241" s="7" t="s">
        <v>420</v>
      </c>
      <c r="G241" s="7">
        <v>396385</v>
      </c>
      <c r="H241" s="7">
        <v>396464</v>
      </c>
      <c r="I241" s="11">
        <v>15.471</v>
      </c>
      <c r="J241" s="9">
        <v>15.471</v>
      </c>
      <c r="K241" s="9">
        <v>7.9041795665634673</v>
      </c>
      <c r="L241" s="9">
        <v>7.9041795665634673</v>
      </c>
      <c r="M241" s="11">
        <v>7.9041795665634673</v>
      </c>
      <c r="N241" s="9">
        <v>7.9041795665634673</v>
      </c>
      <c r="O241" s="1" t="s">
        <v>746</v>
      </c>
      <c r="P241" s="1" t="str">
        <f>VLOOKUP(TEXT(E241,0),'5) BSP Headroom Data'!$B$7:$L$70,11,FALSE)</f>
        <v>https://www.google.com/maps/d/viewer?mid=1wLVvNAtxF44PseqlxB-yZb4QiTLsY0T8&amp;ll=53.45264%2C-2.07376z=20?hl=en</v>
      </c>
      <c r="Q241" s="1" t="str">
        <f>VLOOKUP(F241,'6)Transmission Capacity - App G'!$C$7:$N$23,11,FALSE)</f>
        <v>https://www.google.com/maps/d/viewer?mid=1wLVvNAtxF44PseqlxB-yZb4QiTLsY0T8&amp;ll=53.49223%2C-2.04417z=20?hl=en</v>
      </c>
    </row>
    <row r="242" spans="2:17" ht="15" x14ac:dyDescent="0.25">
      <c r="B242" s="7" t="s">
        <v>247</v>
      </c>
      <c r="C242" s="8" t="s">
        <v>480</v>
      </c>
      <c r="D242" s="7" t="s">
        <v>81</v>
      </c>
      <c r="E242" s="7" t="s">
        <v>81</v>
      </c>
      <c r="F242" s="7" t="s">
        <v>419</v>
      </c>
      <c r="G242" s="7">
        <v>388030</v>
      </c>
      <c r="H242" s="7">
        <v>400511</v>
      </c>
      <c r="I242" s="11">
        <v>2.17</v>
      </c>
      <c r="J242" s="9">
        <v>2.17</v>
      </c>
      <c r="K242" s="9">
        <v>12.033766233766233</v>
      </c>
      <c r="L242" s="9">
        <v>11.789709172259499</v>
      </c>
      <c r="M242" s="11">
        <v>8.6393442622950758</v>
      </c>
      <c r="N242" s="9">
        <v>2.17</v>
      </c>
      <c r="O242" s="1" t="s">
        <v>747</v>
      </c>
      <c r="P242" s="1" t="str">
        <f>VLOOKUP(TEXT(E242,0),'5) BSP Headroom Data'!$B$7:$L$70,11,FALSE)</f>
        <v>https://www.google.com/maps/d/viewer?mid=1wLVvNAtxF44PseqlxB-yZb4QiTLsY0T8&amp;ll=53.53127%2C-2.16481z=20?hl=en</v>
      </c>
      <c r="Q242" s="1" t="str">
        <f>VLOOKUP(F242,'6)Transmission Capacity - App G'!$C$7:$N$23,11,FALSE)</f>
        <v>https://www.google.com/maps/d/viewer?mid=1wLVvNAtxF44PseqlxB-yZb4QiTLsY0T8&amp;ll=53.52976%2C-2.16566z=20?hl=en</v>
      </c>
    </row>
    <row r="243" spans="2:17" ht="15" x14ac:dyDescent="0.25">
      <c r="B243" s="7" t="s">
        <v>248</v>
      </c>
      <c r="C243" s="8" t="s">
        <v>481</v>
      </c>
      <c r="D243" s="7" t="s">
        <v>141</v>
      </c>
      <c r="E243" s="7" t="s">
        <v>141</v>
      </c>
      <c r="F243" s="7" t="s">
        <v>421</v>
      </c>
      <c r="G243" s="7">
        <v>357891</v>
      </c>
      <c r="H243" s="7">
        <v>395944</v>
      </c>
      <c r="I243" s="11">
        <v>10.389999999999999</v>
      </c>
      <c r="J243" s="9">
        <v>14.49</v>
      </c>
      <c r="K243" s="9">
        <v>0</v>
      </c>
      <c r="L243" s="9">
        <v>0</v>
      </c>
      <c r="M243" s="11">
        <v>0</v>
      </c>
      <c r="N243" s="9">
        <v>0</v>
      </c>
      <c r="O243" s="1" t="s">
        <v>748</v>
      </c>
      <c r="P243" s="1" t="str">
        <f>VLOOKUP(TEXT(E243,0),'5) BSP Headroom Data'!$B$7:$L$70,11,FALSE)</f>
        <v>https://www.google.com/maps/d/viewer?mid=1wLVvNAtxF44PseqlxB-yZb4QiTLsY0T8&amp;ll=53.47498%2C-2.59493z=20?hl=en</v>
      </c>
      <c r="Q243" s="1" t="str">
        <f>VLOOKUP(F243,'6)Transmission Capacity - App G'!$C$7:$N$23,11,FALSE)</f>
        <v>https://www.google.com/maps/d/viewer?mid=1wLVvNAtxF44PseqlxB-yZb4QiTLsY0T8&amp;ll=53.43422%2C-2.69482z=20?hl=en</v>
      </c>
    </row>
    <row r="244" spans="2:17" ht="15" x14ac:dyDescent="0.25">
      <c r="B244" s="7" t="s">
        <v>249</v>
      </c>
      <c r="C244" s="8" t="s">
        <v>481</v>
      </c>
      <c r="D244" s="7" t="s">
        <v>383</v>
      </c>
      <c r="E244" s="76" t="s">
        <v>446</v>
      </c>
      <c r="F244" s="7" t="s">
        <v>497</v>
      </c>
      <c r="G244" s="7">
        <v>349973</v>
      </c>
      <c r="H244" s="7">
        <v>530340</v>
      </c>
      <c r="I244" s="11">
        <v>0</v>
      </c>
      <c r="J244" s="9">
        <v>0</v>
      </c>
      <c r="K244" s="9">
        <v>32.040983606557376</v>
      </c>
      <c r="L244" s="9">
        <v>6.726045883940623</v>
      </c>
      <c r="M244" s="11">
        <v>4.834141610087296</v>
      </c>
      <c r="N244" s="9">
        <v>0</v>
      </c>
      <c r="O244" s="1" t="s">
        <v>749</v>
      </c>
      <c r="P244" s="1" t="str">
        <f>VLOOKUP(TEXT(E244,0),'5) BSP Headroom Data'!$B$7:$L$70,11,FALSE)</f>
        <v>https://www.google.com/maps/d/viewer?mid=1wLVvNAtxF44PseqlxB-yZb4QiTLsY0T8&amp;ll=54.66637%2C-2.77723z=20?hl=en</v>
      </c>
      <c r="Q244" s="1" t="str">
        <f>VLOOKUP(F244,'6)Transmission Capacity - App G'!$C$7:$N$23,11,FALSE)</f>
        <v>https://www.google.com/maps/d/viewer?mid=1wLVvNAtxF44PseqlxB-yZb4QiTLsY0T8&amp;ll=54.0327%2C-2.88898z=20?hl=en</v>
      </c>
    </row>
    <row r="245" spans="2:17" ht="15" x14ac:dyDescent="0.25">
      <c r="B245" s="7" t="s">
        <v>250</v>
      </c>
      <c r="C245" s="8" t="s">
        <v>481</v>
      </c>
      <c r="D245" s="7" t="s">
        <v>383</v>
      </c>
      <c r="E245" s="76" t="s">
        <v>446</v>
      </c>
      <c r="F245" s="7" t="s">
        <v>497</v>
      </c>
      <c r="G245" s="7">
        <v>349973</v>
      </c>
      <c r="H245" s="7">
        <v>530340</v>
      </c>
      <c r="I245" s="11">
        <v>0</v>
      </c>
      <c r="J245" s="9">
        <v>0</v>
      </c>
      <c r="K245" s="9">
        <v>8.7954116059379217</v>
      </c>
      <c r="L245" s="9">
        <v>8.7954116059379217</v>
      </c>
      <c r="M245" s="11">
        <v>8.7954116059379217</v>
      </c>
      <c r="N245" s="9">
        <v>0</v>
      </c>
      <c r="O245" s="1" t="s">
        <v>750</v>
      </c>
      <c r="P245" s="1" t="str">
        <f>VLOOKUP(TEXT(E245,0),'5) BSP Headroom Data'!$B$7:$L$70,11,FALSE)</f>
        <v>https://www.google.com/maps/d/viewer?mid=1wLVvNAtxF44PseqlxB-yZb4QiTLsY0T8&amp;ll=54.66637%2C-2.77723z=20?hl=en</v>
      </c>
      <c r="Q245" s="1" t="str">
        <f>VLOOKUP(F245,'6)Transmission Capacity - App G'!$C$7:$N$23,11,FALSE)</f>
        <v>https://www.google.com/maps/d/viewer?mid=1wLVvNAtxF44PseqlxB-yZb4QiTLsY0T8&amp;ll=54.0327%2C-2.88898z=20?hl=en</v>
      </c>
    </row>
    <row r="246" spans="2:17" ht="15" x14ac:dyDescent="0.25">
      <c r="B246" s="7" t="s">
        <v>251</v>
      </c>
      <c r="C246" s="8" t="s">
        <v>480</v>
      </c>
      <c r="D246" s="7" t="s">
        <v>43</v>
      </c>
      <c r="E246" s="7" t="s">
        <v>43</v>
      </c>
      <c r="F246" s="7" t="s">
        <v>496</v>
      </c>
      <c r="G246" s="7">
        <v>331831</v>
      </c>
      <c r="H246" s="7">
        <v>441463</v>
      </c>
      <c r="I246" s="11">
        <v>12.872135593220339</v>
      </c>
      <c r="J246" s="9">
        <v>18.204000000000001</v>
      </c>
      <c r="K246" s="9">
        <v>29.255932203389829</v>
      </c>
      <c r="L246" s="9">
        <v>7.1991051454138777</v>
      </c>
      <c r="M246" s="11">
        <v>5.2754098360655792</v>
      </c>
      <c r="N246" s="9">
        <v>18.204000000000001</v>
      </c>
      <c r="O246" s="1" t="s">
        <v>751</v>
      </c>
      <c r="P246" s="1" t="str">
        <f>VLOOKUP(TEXT(E246,0),'5) BSP Headroom Data'!$B$7:$L$70,11,FALSE)</f>
        <v>https://www.google.com/maps/d/viewer?mid=1wLVvNAtxF44PseqlxB-yZb4QiTLsY0T8&amp;ll=53.84897%2C-3.04054z=20?hl=en</v>
      </c>
      <c r="Q246" s="1" t="str">
        <f>VLOOKUP(F246,'6)Transmission Capacity - App G'!$C$7:$N$23,11,FALSE)</f>
        <v>https://www.google.com/maps/d/viewer?mid=1wLVvNAtxF44PseqlxB-yZb4QiTLsY0T8&amp;ll=53.74622%2C-2.75632z=20?hl=en</v>
      </c>
    </row>
    <row r="247" spans="2:17" ht="15" x14ac:dyDescent="0.25">
      <c r="B247" s="7" t="s">
        <v>252</v>
      </c>
      <c r="C247" s="8" t="s">
        <v>481</v>
      </c>
      <c r="D247" s="7" t="s">
        <v>399</v>
      </c>
      <c r="E247" s="7" t="s">
        <v>399</v>
      </c>
      <c r="F247" s="7" t="s">
        <v>425</v>
      </c>
      <c r="G247" s="7">
        <v>392447</v>
      </c>
      <c r="H247" s="7">
        <v>385492</v>
      </c>
      <c r="I247" s="11">
        <v>7.264999999999997</v>
      </c>
      <c r="J247" s="9">
        <v>11.864999999999998</v>
      </c>
      <c r="K247" s="9">
        <v>3.8114754098360937</v>
      </c>
      <c r="L247" s="9">
        <v>0.62753036437247423</v>
      </c>
      <c r="M247" s="11">
        <v>0.45101842870999365</v>
      </c>
      <c r="N247" s="9">
        <v>3.8114754098360937</v>
      </c>
      <c r="O247" s="1" t="s">
        <v>752</v>
      </c>
      <c r="P247" s="1" t="str">
        <f>VLOOKUP(TEXT(E247,0),'5) BSP Headroom Data'!$B$7:$L$70,11,FALSE)</f>
        <v>https://www.google.com/maps/d/viewer?mid=1wLVvNAtxF44PseqlxB-yZb4QiTLsY0T8&amp;ll=53.37854%2C-2.1319z=20?hl=en</v>
      </c>
      <c r="Q247" s="1" t="str">
        <f>VLOOKUP(F247,'6)Transmission Capacity - App G'!$C$7:$N$23,11,FALSE)</f>
        <v>https://www.google.com/maps/d/viewer?mid=1wLVvNAtxF44PseqlxB-yZb4QiTLsY0T8&amp;ll=53.41506%2C-2.13109z=20?hl=en</v>
      </c>
    </row>
    <row r="248" spans="2:17" ht="15" x14ac:dyDescent="0.25">
      <c r="B248" s="7" t="s">
        <v>253</v>
      </c>
      <c r="C248" s="8" t="s">
        <v>480</v>
      </c>
      <c r="D248" s="7" t="s">
        <v>354</v>
      </c>
      <c r="E248" s="7" t="s">
        <v>354</v>
      </c>
      <c r="F248" s="7" t="s">
        <v>418</v>
      </c>
      <c r="G248" s="7">
        <v>382555</v>
      </c>
      <c r="H248" s="7">
        <v>390327</v>
      </c>
      <c r="I248" s="11">
        <v>2.5670000000000073</v>
      </c>
      <c r="J248" s="9">
        <v>9.4169999999999998</v>
      </c>
      <c r="K248" s="9">
        <v>11.217948717948717</v>
      </c>
      <c r="L248" s="9">
        <v>1.9574944071588367</v>
      </c>
      <c r="M248" s="11">
        <v>1.4344262295081966</v>
      </c>
      <c r="N248" s="9">
        <v>9.4169999999999998</v>
      </c>
      <c r="O248" s="1" t="s">
        <v>753</v>
      </c>
      <c r="P248" s="1" t="str">
        <f>VLOOKUP(TEXT(E248,0),'5) BSP Headroom Data'!$B$7:$L$70,11,FALSE)</f>
        <v>https://www.google.com/maps/d/viewer?mid=1wLVvNAtxF44PseqlxB-yZb4QiTLsY0T8&amp;ll=53.42927%2C-2.25292z=20?hl=en</v>
      </c>
      <c r="Q248" s="1" t="str">
        <f>VLOOKUP(F248,'6)Transmission Capacity - App G'!$C$7:$N$23,11,FALSE)</f>
        <v>https://www.google.com/maps/d/viewer?mid=1wLVvNAtxF44PseqlxB-yZb4QiTLsY0T8&amp;ll=53.42198%2C-2.27508z=20?hl=en</v>
      </c>
    </row>
    <row r="249" spans="2:17" ht="15" x14ac:dyDescent="0.25">
      <c r="B249" s="7" t="s">
        <v>254</v>
      </c>
      <c r="C249" s="8" t="s">
        <v>480</v>
      </c>
      <c r="D249" s="7" t="s">
        <v>415</v>
      </c>
      <c r="E249" s="7" t="s">
        <v>415</v>
      </c>
      <c r="F249" s="7" t="s">
        <v>422</v>
      </c>
      <c r="G249" s="7">
        <v>372569</v>
      </c>
      <c r="H249" s="7">
        <v>392079</v>
      </c>
      <c r="I249" s="11">
        <v>8.1910000000000007</v>
      </c>
      <c r="J249" s="9">
        <v>13.191000000000001</v>
      </c>
      <c r="K249" s="9">
        <v>10.15789473684211</v>
      </c>
      <c r="L249" s="9">
        <v>1.9574944071588367</v>
      </c>
      <c r="M249" s="11">
        <v>1.4344262295081966</v>
      </c>
      <c r="N249" s="9">
        <v>10.15789473684211</v>
      </c>
      <c r="O249" s="1" t="s">
        <v>754</v>
      </c>
      <c r="P249" s="1" t="str">
        <f>VLOOKUP(TEXT(E249,0),'5) BSP Headroom Data'!$B$7:$L$70,11,FALSE)</f>
        <v>https://www.google.com/maps/d/viewer?mid=1wLVvNAtxF44PseqlxB-yZb4QiTLsY0T8&amp;ll=53.43349%2C-2.40648z=20?hl=en</v>
      </c>
      <c r="Q249" s="1" t="str">
        <f>VLOOKUP(F249,'6)Transmission Capacity - App G'!$C$7:$N$23,11,FALSE)</f>
        <v>https://www.google.com/maps/d/viewer?mid=1wLVvNAtxF44PseqlxB-yZb4QiTLsY0T8&amp;ll=53.43349%2C-2.40648z=20?hl=en</v>
      </c>
    </row>
    <row r="250" spans="2:17" ht="15" x14ac:dyDescent="0.25">
      <c r="B250" s="7" t="s">
        <v>255</v>
      </c>
      <c r="C250" s="8" t="s">
        <v>480</v>
      </c>
      <c r="D250" s="7" t="s">
        <v>414</v>
      </c>
      <c r="E250" s="7" t="s">
        <v>414</v>
      </c>
      <c r="F250" s="7" t="s">
        <v>425</v>
      </c>
      <c r="G250" s="7">
        <v>391010</v>
      </c>
      <c r="H250" s="7">
        <v>389489</v>
      </c>
      <c r="I250" s="11">
        <v>7.5680000000000014</v>
      </c>
      <c r="J250" s="9">
        <v>17.732999999999997</v>
      </c>
      <c r="K250" s="9">
        <v>30.789285714285715</v>
      </c>
      <c r="L250" s="9">
        <v>7.8970917225950803</v>
      </c>
      <c r="M250" s="11">
        <v>5.7868852459016411</v>
      </c>
      <c r="N250" s="9">
        <v>17.732999999999997</v>
      </c>
      <c r="O250" s="1" t="s">
        <v>755</v>
      </c>
      <c r="P250" s="1" t="str">
        <f>VLOOKUP(TEXT(E250,0),'5) BSP Headroom Data'!$B$7:$L$70,11,FALSE)</f>
        <v>https://www.google.com/maps/d/viewer?mid=1wLVvNAtxF44PseqlxB-yZb4QiTLsY0T8&amp;ll=53.41552%2C-2.13492z=20?hl=en</v>
      </c>
      <c r="Q250" s="1" t="str">
        <f>VLOOKUP(F250,'6)Transmission Capacity - App G'!$C$7:$N$23,11,FALSE)</f>
        <v>https://www.google.com/maps/d/viewer?mid=1wLVvNAtxF44PseqlxB-yZb4QiTLsY0T8&amp;ll=53.41506%2C-2.13109z=20?hl=en</v>
      </c>
    </row>
    <row r="251" spans="2:17" ht="15" x14ac:dyDescent="0.25">
      <c r="B251" s="7" t="s">
        <v>256</v>
      </c>
      <c r="C251" s="8" t="s">
        <v>480</v>
      </c>
      <c r="D251" s="7" t="s">
        <v>408</v>
      </c>
      <c r="E251" s="7" t="s">
        <v>408</v>
      </c>
      <c r="F251" s="7" t="s">
        <v>420</v>
      </c>
      <c r="G251" s="7">
        <v>388606</v>
      </c>
      <c r="H251" s="7">
        <v>397346</v>
      </c>
      <c r="I251" s="11">
        <v>1.9340000000000011</v>
      </c>
      <c r="J251" s="9">
        <v>5.4340000000000011</v>
      </c>
      <c r="K251" s="9">
        <v>3.9999999999999694</v>
      </c>
      <c r="L251" s="9">
        <v>0.69798657718120272</v>
      </c>
      <c r="M251" s="11">
        <v>0.51147540983606166</v>
      </c>
      <c r="N251" s="9">
        <v>3.9999999999999694</v>
      </c>
      <c r="O251" s="1" t="s">
        <v>756</v>
      </c>
      <c r="P251" s="1" t="str">
        <f>VLOOKUP(TEXT(E251,0),'5) BSP Headroom Data'!$B$7:$L$70,11,FALSE)</f>
        <v>https://www.google.com/maps/d/viewer?mid=1wLVvNAtxF44PseqlxB-yZb4QiTLsY0T8&amp;ll=53.4802%2C-2.14954z=20?hl=en</v>
      </c>
      <c r="Q251" s="1" t="str">
        <f>VLOOKUP(F251,'6)Transmission Capacity - App G'!$C$7:$N$23,11,FALSE)</f>
        <v>https://www.google.com/maps/d/viewer?mid=1wLVvNAtxF44PseqlxB-yZb4QiTLsY0T8&amp;ll=53.49223%2C-2.04417z=20?hl=en</v>
      </c>
    </row>
    <row r="252" spans="2:17" ht="15" x14ac:dyDescent="0.25">
      <c r="B252" s="7" t="s">
        <v>257</v>
      </c>
      <c r="C252" s="8" t="s">
        <v>481</v>
      </c>
      <c r="D252" s="7" t="s">
        <v>305</v>
      </c>
      <c r="E252" s="7" t="s">
        <v>305</v>
      </c>
      <c r="F252" s="7" t="s">
        <v>499</v>
      </c>
      <c r="G252" s="7">
        <v>341294</v>
      </c>
      <c r="H252" s="7">
        <v>408158</v>
      </c>
      <c r="I252" s="11">
        <v>0</v>
      </c>
      <c r="J252" s="9">
        <v>0</v>
      </c>
      <c r="K252" s="9">
        <v>7.8947368421052602</v>
      </c>
      <c r="L252" s="9">
        <v>1.9574944071588367</v>
      </c>
      <c r="M252" s="11">
        <v>1.4344262295081966</v>
      </c>
      <c r="N252" s="9">
        <v>0</v>
      </c>
      <c r="O252" s="1" t="s">
        <v>757</v>
      </c>
      <c r="P252" s="1" t="str">
        <f>VLOOKUP(TEXT(E252,0),'5) BSP Headroom Data'!$B$7:$L$70,11,FALSE)</f>
        <v>https://www.google.com/maps/d/viewer?mid=1wLVvNAtxF44PseqlxB-yZb4QiTLsY0T8&amp;ll=53.56076%2C-2.79859z=20?hl=en</v>
      </c>
      <c r="Q252" s="1" t="str">
        <f>VLOOKUP(F252,'6)Transmission Capacity - App G'!$C$7:$N$23,11,FALSE)</f>
        <v>https://www.google.com/maps/d/viewer?mid=1wLVvNAtxF44PseqlxB-yZb4QiTLsY0T8&amp;ll=53.56258%2C-2.81944z=20?hl=en</v>
      </c>
    </row>
    <row r="253" spans="2:17" ht="15" x14ac:dyDescent="0.25">
      <c r="B253" s="7" t="s">
        <v>258</v>
      </c>
      <c r="C253" s="8" t="s">
        <v>481</v>
      </c>
      <c r="D253" s="7" t="s">
        <v>258</v>
      </c>
      <c r="E253" s="7" t="s">
        <v>258</v>
      </c>
      <c r="F253" s="7" t="s">
        <v>258</v>
      </c>
      <c r="G253" s="7">
        <v>378428</v>
      </c>
      <c r="H253" s="7">
        <v>433238</v>
      </c>
      <c r="I253" s="11">
        <v>3.860000000000003</v>
      </c>
      <c r="J253" s="9">
        <v>20.160000000000004</v>
      </c>
      <c r="K253" s="9">
        <v>2.6844262295081971</v>
      </c>
      <c r="L253" s="9">
        <v>0.44197031039136303</v>
      </c>
      <c r="M253" s="11">
        <v>0.31765276430649858</v>
      </c>
      <c r="N253" s="9">
        <v>2.6844262295081971</v>
      </c>
      <c r="O253" s="1" t="s">
        <v>758</v>
      </c>
      <c r="P253" s="1" t="str">
        <f>VLOOKUP(TEXT(E253,0),'5) BSP Headroom Data'!$B$7:$L$70,11,FALSE)</f>
        <v>https://www.google.com/maps/d/viewer?mid=1wLVvNAtxF44PseqlxB-yZb4QiTLsY0T8&amp;ll=53.79502%2C-2.32919z=20?hl=en</v>
      </c>
      <c r="Q253" s="1" t="str">
        <f>VLOOKUP(F253,'6)Transmission Capacity - App G'!$C$7:$N$23,11,FALSE)</f>
        <v>https://www.google.com/maps/d/viewer?mid=1wLVvNAtxF44PseqlxB-yZb4QiTLsY0T8&amp;ll=53.79502%2C-2.32919z=20?hl=en</v>
      </c>
    </row>
    <row r="254" spans="2:17" ht="15" x14ac:dyDescent="0.25">
      <c r="B254" s="7" t="s">
        <v>259</v>
      </c>
      <c r="C254" s="8" t="s">
        <v>481</v>
      </c>
      <c r="D254" s="7" t="s">
        <v>258</v>
      </c>
      <c r="E254" s="7" t="s">
        <v>258</v>
      </c>
      <c r="F254" s="7" t="s">
        <v>258</v>
      </c>
      <c r="G254" s="7">
        <v>374463</v>
      </c>
      <c r="H254" s="7">
        <v>441514</v>
      </c>
      <c r="I254" s="11">
        <v>2.7289999999999992</v>
      </c>
      <c r="J254" s="9">
        <v>5.7289999999999992</v>
      </c>
      <c r="K254" s="9">
        <v>21.784732824427479</v>
      </c>
      <c r="L254" s="9">
        <v>13.199105145413883</v>
      </c>
      <c r="M254" s="11">
        <v>9.672131147540993</v>
      </c>
      <c r="N254" s="9">
        <v>5.7289999999999992</v>
      </c>
      <c r="O254" s="1" t="s">
        <v>759</v>
      </c>
      <c r="P254" s="1" t="str">
        <f>VLOOKUP(TEXT(E254,0),'5) BSP Headroom Data'!$B$7:$L$70,11,FALSE)</f>
        <v>https://www.google.com/maps/d/viewer?mid=1wLVvNAtxF44PseqlxB-yZb4QiTLsY0T8&amp;ll=53.79502%2C-2.32919z=20?hl=en</v>
      </c>
      <c r="Q254" s="1" t="str">
        <f>VLOOKUP(F254,'6)Transmission Capacity - App G'!$C$7:$N$23,11,FALSE)</f>
        <v>https://www.google.com/maps/d/viewer?mid=1wLVvNAtxF44PseqlxB-yZb4QiTLsY0T8&amp;ll=53.79502%2C-2.32919z=20?hl=en</v>
      </c>
    </row>
    <row r="255" spans="2:17" ht="15" x14ac:dyDescent="0.25">
      <c r="B255" s="7" t="s">
        <v>260</v>
      </c>
      <c r="C255" s="8" t="s">
        <v>480</v>
      </c>
      <c r="D255" s="7" t="s">
        <v>132</v>
      </c>
      <c r="E255" s="7" t="s">
        <v>132</v>
      </c>
      <c r="F255" s="7" t="s">
        <v>423</v>
      </c>
      <c r="G255" s="7">
        <v>381161</v>
      </c>
      <c r="H255" s="7">
        <v>398842</v>
      </c>
      <c r="I255" s="11">
        <v>0</v>
      </c>
      <c r="J255" s="9">
        <v>0</v>
      </c>
      <c r="K255" s="9">
        <v>7</v>
      </c>
      <c r="L255" s="9">
        <v>1.9574944071588367</v>
      </c>
      <c r="M255" s="11">
        <v>1.4344262295081966</v>
      </c>
      <c r="N255" s="9">
        <v>0</v>
      </c>
      <c r="O255" s="1" t="s">
        <v>760</v>
      </c>
      <c r="P255" s="1" t="str">
        <f>VLOOKUP(TEXT(E255,0),'5) BSP Headroom Data'!$B$7:$L$70,11,FALSE)</f>
        <v>https://www.google.com/maps/d/viewer?mid=1wLVvNAtxF44PseqlxB-yZb4QiTLsY0T8&amp;ll=53.49066%2C-2.27698z=20?hl=en</v>
      </c>
      <c r="Q255" s="1" t="str">
        <f>VLOOKUP(F255,'6)Transmission Capacity - App G'!$C$7:$N$23,11,FALSE)</f>
        <v>https://www.google.com/maps/d/viewer?mid=1wLVvNAtxF44PseqlxB-yZb4QiTLsY0T8&amp;ll=53.53905%2C-2.35884z=20?hl=en</v>
      </c>
    </row>
    <row r="256" spans="2:17" ht="15" x14ac:dyDescent="0.25">
      <c r="B256" s="7" t="s">
        <v>261</v>
      </c>
      <c r="C256" s="8" t="s">
        <v>481</v>
      </c>
      <c r="D256" s="7" t="s">
        <v>404</v>
      </c>
      <c r="E256" s="7" t="s">
        <v>404</v>
      </c>
      <c r="F256" s="7" t="s">
        <v>495</v>
      </c>
      <c r="G256" s="7">
        <v>341768</v>
      </c>
      <c r="H256" s="7">
        <v>553686</v>
      </c>
      <c r="I256" s="11">
        <v>5.0499999999999829</v>
      </c>
      <c r="J256" s="9">
        <v>11.292999999999999</v>
      </c>
      <c r="K256" s="9">
        <v>7</v>
      </c>
      <c r="L256" s="9">
        <v>1.9574944071588367</v>
      </c>
      <c r="M256" s="11">
        <v>1.4344262295081966</v>
      </c>
      <c r="N256" s="9">
        <v>7</v>
      </c>
      <c r="O256" s="1" t="s">
        <v>761</v>
      </c>
      <c r="P256" s="1" t="str">
        <f>VLOOKUP(TEXT(E256,0),'5) BSP Headroom Data'!$B$7:$L$70,11,FALSE)</f>
        <v>https://www.google.com/maps/d/viewer?mid=1wLVvNAtxF44PseqlxB-yZb4QiTLsY0T8&amp;ll=54.8993%2C-2.9589z=20?hl=en</v>
      </c>
      <c r="Q256" s="1" t="str">
        <f>VLOOKUP(F256,'6)Transmission Capacity - App G'!$C$7:$N$23,11,FALSE)</f>
        <v>https://www.google.com/maps/d/viewer?mid=1wLVvNAtxF44PseqlxB-yZb4QiTLsY0T8&amp;ll=54.94163%2C-2.96438z=20?hl=en</v>
      </c>
    </row>
    <row r="257" spans="2:17" ht="15" x14ac:dyDescent="0.25">
      <c r="B257" s="7" t="s">
        <v>262</v>
      </c>
      <c r="C257" s="8" t="s">
        <v>480</v>
      </c>
      <c r="D257" s="7" t="s">
        <v>242</v>
      </c>
      <c r="E257" s="7" t="s">
        <v>242</v>
      </c>
      <c r="F257" s="7" t="s">
        <v>258</v>
      </c>
      <c r="G257" s="7">
        <v>387571</v>
      </c>
      <c r="H257" s="7">
        <v>439522</v>
      </c>
      <c r="I257" s="11">
        <v>0</v>
      </c>
      <c r="J257" s="9">
        <v>0</v>
      </c>
      <c r="K257" s="9">
        <v>0</v>
      </c>
      <c r="L257" s="9">
        <v>0</v>
      </c>
      <c r="M257" s="11">
        <v>0</v>
      </c>
      <c r="N257" s="9">
        <v>0</v>
      </c>
      <c r="O257" s="1" t="s">
        <v>762</v>
      </c>
      <c r="P257" s="1" t="str">
        <f>VLOOKUP(TEXT(E257,0),'5) BSP Headroom Data'!$B$7:$L$70,11,FALSE)</f>
        <v>https://www.google.com/maps/d/viewer?mid=1wLVvNAtxF44PseqlxB-yZb4QiTLsY0T8&amp;ll=53.84299%2C-2.214z=20?hl=en</v>
      </c>
      <c r="Q257" s="1" t="str">
        <f>VLOOKUP(F257,'6)Transmission Capacity - App G'!$C$7:$N$23,11,FALSE)</f>
        <v>https://www.google.com/maps/d/viewer?mid=1wLVvNAtxF44PseqlxB-yZb4QiTLsY0T8&amp;ll=53.79502%2C-2.32919z=20?hl=en</v>
      </c>
    </row>
    <row r="258" spans="2:17" ht="15" x14ac:dyDescent="0.25">
      <c r="B258" s="7" t="s">
        <v>263</v>
      </c>
      <c r="C258" s="8" t="s">
        <v>480</v>
      </c>
      <c r="D258" s="7" t="s">
        <v>400</v>
      </c>
      <c r="E258" s="7" t="s">
        <v>400</v>
      </c>
      <c r="F258" s="7" t="s">
        <v>418</v>
      </c>
      <c r="G258" s="7">
        <v>384427</v>
      </c>
      <c r="H258" s="7">
        <v>398261</v>
      </c>
      <c r="I258" s="11">
        <v>0</v>
      </c>
      <c r="J258" s="9">
        <v>3.8290000000000077</v>
      </c>
      <c r="K258" s="9">
        <v>30.333333333333332</v>
      </c>
      <c r="L258" s="9">
        <v>8.3151176705225378</v>
      </c>
      <c r="M258" s="11">
        <v>6.0657625733778033</v>
      </c>
      <c r="N258" s="9">
        <v>3.8290000000000077</v>
      </c>
      <c r="O258" s="1" t="s">
        <v>763</v>
      </c>
      <c r="P258" s="1" t="str">
        <f>VLOOKUP(TEXT(E258,0),'5) BSP Headroom Data'!$B$7:$L$70,11,FALSE)</f>
        <v>https://www.google.com/maps/d/viewer?mid=1wLVvNAtxF44PseqlxB-yZb4QiTLsY0T8&amp;ll=53.47593%2C-2.23943z=20?hl=en</v>
      </c>
      <c r="Q258" s="1" t="str">
        <f>VLOOKUP(F258,'6)Transmission Capacity - App G'!$C$7:$N$23,11,FALSE)</f>
        <v>https://www.google.com/maps/d/viewer?mid=1wLVvNAtxF44PseqlxB-yZb4QiTLsY0T8&amp;ll=53.42198%2C-2.27508z=20?hl=en</v>
      </c>
    </row>
    <row r="259" spans="2:17" ht="15" x14ac:dyDescent="0.25">
      <c r="B259" s="7" t="s">
        <v>264</v>
      </c>
      <c r="C259" s="8" t="s">
        <v>481</v>
      </c>
      <c r="D259" s="7" t="s">
        <v>305</v>
      </c>
      <c r="E259" s="7" t="s">
        <v>305</v>
      </c>
      <c r="F259" s="7" t="s">
        <v>499</v>
      </c>
      <c r="G259" s="7">
        <v>349148</v>
      </c>
      <c r="H259" s="7">
        <v>404549</v>
      </c>
      <c r="I259" s="11">
        <v>0</v>
      </c>
      <c r="J259" s="9">
        <v>0</v>
      </c>
      <c r="K259" s="9">
        <v>7.8947368421052602</v>
      </c>
      <c r="L259" s="9">
        <v>1.9574944071588367</v>
      </c>
      <c r="M259" s="11">
        <v>1.4344262295081966</v>
      </c>
      <c r="N259" s="9">
        <v>0</v>
      </c>
      <c r="O259" s="1" t="s">
        <v>764</v>
      </c>
      <c r="P259" s="1" t="str">
        <f>VLOOKUP(TEXT(E259,0),'5) BSP Headroom Data'!$B$7:$L$70,11,FALSE)</f>
        <v>https://www.google.com/maps/d/viewer?mid=1wLVvNAtxF44PseqlxB-yZb4QiTLsY0T8&amp;ll=53.56076%2C-2.79859z=20?hl=en</v>
      </c>
      <c r="Q259" s="1" t="str">
        <f>VLOOKUP(F259,'6)Transmission Capacity - App G'!$C$7:$N$23,11,FALSE)</f>
        <v>https://www.google.com/maps/d/viewer?mid=1wLVvNAtxF44PseqlxB-yZb4QiTLsY0T8&amp;ll=53.56258%2C-2.81944z=20?hl=en</v>
      </c>
    </row>
    <row r="260" spans="2:17" ht="15" x14ac:dyDescent="0.25">
      <c r="B260" s="7" t="s">
        <v>265</v>
      </c>
      <c r="C260" s="8" t="s">
        <v>481</v>
      </c>
      <c r="D260" s="7" t="s">
        <v>404</v>
      </c>
      <c r="E260" s="7" t="s">
        <v>404</v>
      </c>
      <c r="F260" s="7" t="s">
        <v>495</v>
      </c>
      <c r="G260" s="7">
        <v>339059</v>
      </c>
      <c r="H260" s="7">
        <v>553548</v>
      </c>
      <c r="I260" s="11">
        <v>5.0499999999999829</v>
      </c>
      <c r="J260" s="9">
        <v>12.872</v>
      </c>
      <c r="K260" s="9">
        <v>7</v>
      </c>
      <c r="L260" s="9">
        <v>1.9574944071588367</v>
      </c>
      <c r="M260" s="11">
        <v>1.4344262295081966</v>
      </c>
      <c r="N260" s="9">
        <v>7</v>
      </c>
      <c r="O260" s="1" t="s">
        <v>765</v>
      </c>
      <c r="P260" s="1" t="str">
        <f>VLOOKUP(TEXT(E260,0),'5) BSP Headroom Data'!$B$7:$L$70,11,FALSE)</f>
        <v>https://www.google.com/maps/d/viewer?mid=1wLVvNAtxF44PseqlxB-yZb4QiTLsY0T8&amp;ll=54.8993%2C-2.9589z=20?hl=en</v>
      </c>
      <c r="Q260" s="1" t="str">
        <f>VLOOKUP(F260,'6)Transmission Capacity - App G'!$C$7:$N$23,11,FALSE)</f>
        <v>https://www.google.com/maps/d/viewer?mid=1wLVvNAtxF44PseqlxB-yZb4QiTLsY0T8&amp;ll=54.94163%2C-2.96438z=20?hl=en</v>
      </c>
    </row>
    <row r="261" spans="2:17" ht="15" x14ac:dyDescent="0.25">
      <c r="B261" s="7" t="s">
        <v>266</v>
      </c>
      <c r="C261" s="8" t="s">
        <v>480</v>
      </c>
      <c r="D261" s="7" t="s">
        <v>414</v>
      </c>
      <c r="E261" s="7" t="s">
        <v>414</v>
      </c>
      <c r="F261" s="7" t="s">
        <v>425</v>
      </c>
      <c r="G261" s="7">
        <v>389826</v>
      </c>
      <c r="H261" s="7">
        <v>390619</v>
      </c>
      <c r="I261" s="11">
        <v>4.9979999999999976</v>
      </c>
      <c r="J261" s="9">
        <v>9.597999999999999</v>
      </c>
      <c r="K261" s="9">
        <v>30.184210526315788</v>
      </c>
      <c r="L261" s="9">
        <v>7.8970917225950803</v>
      </c>
      <c r="M261" s="11">
        <v>5.7868852459016411</v>
      </c>
      <c r="N261" s="9">
        <v>9.597999999999999</v>
      </c>
      <c r="O261" s="1" t="s">
        <v>766</v>
      </c>
      <c r="P261" s="1" t="str">
        <f>VLOOKUP(TEXT(E261,0),'5) BSP Headroom Data'!$B$7:$L$70,11,FALSE)</f>
        <v>https://www.google.com/maps/d/viewer?mid=1wLVvNAtxF44PseqlxB-yZb4QiTLsY0T8&amp;ll=53.41552%2C-2.13492z=20?hl=en</v>
      </c>
      <c r="Q261" s="1" t="str">
        <f>VLOOKUP(F261,'6)Transmission Capacity - App G'!$C$7:$N$23,11,FALSE)</f>
        <v>https://www.google.com/maps/d/viewer?mid=1wLVvNAtxF44PseqlxB-yZb4QiTLsY0T8&amp;ll=53.41506%2C-2.13109z=20?hl=en</v>
      </c>
    </row>
    <row r="262" spans="2:17" ht="15" x14ac:dyDescent="0.25">
      <c r="B262" s="7" t="s">
        <v>267</v>
      </c>
      <c r="C262" s="8" t="s">
        <v>480</v>
      </c>
      <c r="D262" s="7" t="s">
        <v>43</v>
      </c>
      <c r="E262" s="7" t="s">
        <v>43</v>
      </c>
      <c r="F262" s="7" t="s">
        <v>496</v>
      </c>
      <c r="G262" s="7">
        <v>335679</v>
      </c>
      <c r="H262" s="7">
        <v>439130</v>
      </c>
      <c r="I262" s="11">
        <v>8.8090000000000011</v>
      </c>
      <c r="J262" s="9">
        <v>15.309000000000001</v>
      </c>
      <c r="K262" s="9">
        <v>20.784162679425837</v>
      </c>
      <c r="L262" s="9">
        <v>7.1991051454138777</v>
      </c>
      <c r="M262" s="11">
        <v>5.2754098360655792</v>
      </c>
      <c r="N262" s="9">
        <v>15.309000000000001</v>
      </c>
      <c r="O262" s="1" t="s">
        <v>767</v>
      </c>
      <c r="P262" s="1" t="str">
        <f>VLOOKUP(TEXT(E262,0),'5) BSP Headroom Data'!$B$7:$L$70,11,FALSE)</f>
        <v>https://www.google.com/maps/d/viewer?mid=1wLVvNAtxF44PseqlxB-yZb4QiTLsY0T8&amp;ll=53.84897%2C-3.04054z=20?hl=en</v>
      </c>
      <c r="Q262" s="1" t="str">
        <f>VLOOKUP(F262,'6)Transmission Capacity - App G'!$C$7:$N$23,11,FALSE)</f>
        <v>https://www.google.com/maps/d/viewer?mid=1wLVvNAtxF44PseqlxB-yZb4QiTLsY0T8&amp;ll=53.74622%2C-2.75632z=20?hl=en</v>
      </c>
    </row>
    <row r="263" spans="2:17" ht="15" x14ac:dyDescent="0.25">
      <c r="B263" s="7" t="s">
        <v>268</v>
      </c>
      <c r="C263" s="8" t="s">
        <v>481</v>
      </c>
      <c r="D263" s="7" t="s">
        <v>399</v>
      </c>
      <c r="E263" s="7" t="s">
        <v>399</v>
      </c>
      <c r="F263" s="7" t="s">
        <v>425</v>
      </c>
      <c r="G263" s="7">
        <v>392096</v>
      </c>
      <c r="H263" s="7">
        <v>383493</v>
      </c>
      <c r="I263" s="11">
        <v>4.7929999999999993</v>
      </c>
      <c r="J263" s="9">
        <v>8.2929999999999993</v>
      </c>
      <c r="K263" s="9">
        <v>23.828155339805825</v>
      </c>
      <c r="L263" s="9">
        <v>13.454790823211875</v>
      </c>
      <c r="M263" s="11">
        <v>9.6702230843840926</v>
      </c>
      <c r="N263" s="9">
        <v>8.2929999999999993</v>
      </c>
      <c r="O263" s="1" t="s">
        <v>768</v>
      </c>
      <c r="P263" s="1" t="str">
        <f>VLOOKUP(TEXT(E263,0),'5) BSP Headroom Data'!$B$7:$L$70,11,FALSE)</f>
        <v>https://www.google.com/maps/d/viewer?mid=1wLVvNAtxF44PseqlxB-yZb4QiTLsY0T8&amp;ll=53.37854%2C-2.1319z=20?hl=en</v>
      </c>
      <c r="Q263" s="1" t="str">
        <f>VLOOKUP(F263,'6)Transmission Capacity - App G'!$C$7:$N$23,11,FALSE)</f>
        <v>https://www.google.com/maps/d/viewer?mid=1wLVvNAtxF44PseqlxB-yZb4QiTLsY0T8&amp;ll=53.41506%2C-2.13109z=20?hl=en</v>
      </c>
    </row>
    <row r="264" spans="2:17" ht="15" x14ac:dyDescent="0.25">
      <c r="B264" s="7" t="s">
        <v>269</v>
      </c>
      <c r="C264" s="8" t="s">
        <v>481</v>
      </c>
      <c r="D264" s="7" t="s">
        <v>334</v>
      </c>
      <c r="E264" s="7" t="s">
        <v>334</v>
      </c>
      <c r="F264" s="7" t="s">
        <v>500</v>
      </c>
      <c r="G264" s="7">
        <v>336965</v>
      </c>
      <c r="H264" s="7">
        <v>446547</v>
      </c>
      <c r="I264" s="11">
        <v>12.443999999999999</v>
      </c>
      <c r="J264" s="9">
        <v>16.943999999999999</v>
      </c>
      <c r="K264" s="9">
        <v>11.217948717948717</v>
      </c>
      <c r="L264" s="9">
        <v>1.9574944071588367</v>
      </c>
      <c r="M264" s="11">
        <v>1.4344262295081966</v>
      </c>
      <c r="N264" s="9">
        <v>11.217948717948717</v>
      </c>
      <c r="O264" s="1" t="s">
        <v>769</v>
      </c>
      <c r="P264" s="1" t="str">
        <f>VLOOKUP(TEXT(E264,0),'5) BSP Headroom Data'!$B$7:$L$70,11,FALSE)</f>
        <v>https://www.google.com/maps/d/viewer?mid=1wLVvNAtxF44PseqlxB-yZb4QiTLsY0T8&amp;ll=53.8709%2C-3.00229z=20?hl=en</v>
      </c>
      <c r="Q264" s="1" t="str">
        <f>VLOOKUP(F264,'6)Transmission Capacity - App G'!$C$7:$N$23,11,FALSE)</f>
        <v>https://www.google.com/maps/d/viewer?mid=1wLVvNAtxF44PseqlxB-yZb4QiTLsY0T8&amp;ll=53.87925%2C-2.98909z=20?hl=en</v>
      </c>
    </row>
    <row r="265" spans="2:17" ht="15" x14ac:dyDescent="0.25">
      <c r="B265" s="7" t="s">
        <v>270</v>
      </c>
      <c r="C265" s="8" t="s">
        <v>480</v>
      </c>
      <c r="D265" s="7" t="s">
        <v>270</v>
      </c>
      <c r="E265" s="7" t="s">
        <v>270</v>
      </c>
      <c r="F265" s="7" t="s">
        <v>496</v>
      </c>
      <c r="G265" s="7">
        <v>356777</v>
      </c>
      <c r="H265" s="7">
        <v>432926</v>
      </c>
      <c r="I265" s="11">
        <v>10.688000000000002</v>
      </c>
      <c r="J265" s="9">
        <v>10.688000000000002</v>
      </c>
      <c r="K265" s="9">
        <v>2.6914375645502386</v>
      </c>
      <c r="L265" s="9">
        <v>0.43657758276824887</v>
      </c>
      <c r="M265" s="11">
        <v>0.31847726837580376</v>
      </c>
      <c r="N265" s="9">
        <v>2.6914375645502386</v>
      </c>
      <c r="O265" s="1" t="s">
        <v>770</v>
      </c>
      <c r="P265" s="1" t="str">
        <f>VLOOKUP(TEXT(E265,0),'5) BSP Headroom Data'!$B$7:$L$70,11,FALSE)</f>
        <v>https://www.google.com/maps/d/viewer?mid=1wLVvNAtxF44PseqlxB-yZb4QiTLsY0T8&amp;ll=53.79104%2C-2.6584z=20?hl=en</v>
      </c>
      <c r="Q265" s="1" t="str">
        <f>VLOOKUP(F265,'6)Transmission Capacity - App G'!$C$7:$N$23,11,FALSE)</f>
        <v>https://www.google.com/maps/d/viewer?mid=1wLVvNAtxF44PseqlxB-yZb4QiTLsY0T8&amp;ll=53.74622%2C-2.75632z=20?hl=en</v>
      </c>
    </row>
    <row r="266" spans="2:17" ht="15" x14ac:dyDescent="0.25">
      <c r="B266" s="7" t="s">
        <v>271</v>
      </c>
      <c r="C266" s="8" t="s">
        <v>480</v>
      </c>
      <c r="D266" s="7" t="s">
        <v>48</v>
      </c>
      <c r="E266" s="7" t="s">
        <v>48</v>
      </c>
      <c r="F266" s="7" t="s">
        <v>496</v>
      </c>
      <c r="G266" s="7">
        <v>332562</v>
      </c>
      <c r="H266" s="7">
        <v>434929</v>
      </c>
      <c r="I266" s="11">
        <v>12.669999999999998</v>
      </c>
      <c r="J266" s="9">
        <v>17.27</v>
      </c>
      <c r="K266" s="9">
        <v>30.192105263157895</v>
      </c>
      <c r="L266" s="9">
        <v>12.043079377742323</v>
      </c>
      <c r="M266" s="11">
        <v>8.7852587362286609</v>
      </c>
      <c r="N266" s="9">
        <v>17.27</v>
      </c>
      <c r="O266" s="1" t="s">
        <v>771</v>
      </c>
      <c r="P266" s="1" t="str">
        <f>VLOOKUP(TEXT(E266,0),'5) BSP Headroom Data'!$B$7:$L$70,11,FALSE)</f>
        <v>https://www.google.com/maps/d/viewer?mid=1wLVvNAtxF44PseqlxB-yZb4QiTLsY0T8&amp;ll=53.80944%2C-3.05179z=20?hl=en</v>
      </c>
      <c r="Q266" s="1" t="str">
        <f>VLOOKUP(F266,'6)Transmission Capacity - App G'!$C$7:$N$23,11,FALSE)</f>
        <v>https://www.google.com/maps/d/viewer?mid=1wLVvNAtxF44PseqlxB-yZb4QiTLsY0T8&amp;ll=53.74622%2C-2.75632z=20?hl=en</v>
      </c>
    </row>
    <row r="267" spans="2:17" ht="15" x14ac:dyDescent="0.25">
      <c r="B267" s="7" t="s">
        <v>272</v>
      </c>
      <c r="C267" s="8" t="s">
        <v>480</v>
      </c>
      <c r="D267" s="7" t="s">
        <v>405</v>
      </c>
      <c r="E267" s="7" t="s">
        <v>405</v>
      </c>
      <c r="F267" s="7" t="s">
        <v>423</v>
      </c>
      <c r="G267" s="7">
        <v>381392</v>
      </c>
      <c r="H267" s="7">
        <v>404001</v>
      </c>
      <c r="I267" s="11">
        <v>0</v>
      </c>
      <c r="J267" s="9">
        <v>0</v>
      </c>
      <c r="K267" s="9">
        <v>32.037572254335259</v>
      </c>
      <c r="L267" s="9">
        <v>7.97128041483845</v>
      </c>
      <c r="M267" s="11">
        <v>5.8149380824322154</v>
      </c>
      <c r="N267" s="9">
        <v>0</v>
      </c>
      <c r="O267" s="1" t="s">
        <v>772</v>
      </c>
      <c r="P267" s="1" t="str">
        <f>VLOOKUP(TEXT(E267,0),'5) BSP Headroom Data'!$B$7:$L$70,11,FALSE)</f>
        <v>https://www.google.com/maps/d/viewer?mid=1wLVvNAtxF44PseqlxB-yZb4QiTLsY0T8&amp;ll=53.51279%2C-2.29754z=20?hl=en</v>
      </c>
      <c r="Q267" s="1" t="str">
        <f>VLOOKUP(F267,'6)Transmission Capacity - App G'!$C$7:$N$23,11,FALSE)</f>
        <v>https://www.google.com/maps/d/viewer?mid=1wLVvNAtxF44PseqlxB-yZb4QiTLsY0T8&amp;ll=53.53905%2C-2.35884z=20?hl=en</v>
      </c>
    </row>
    <row r="268" spans="2:17" ht="15" x14ac:dyDescent="0.25">
      <c r="B268" s="7" t="s">
        <v>273</v>
      </c>
      <c r="C268" s="8" t="s">
        <v>480</v>
      </c>
      <c r="D268" s="7" t="s">
        <v>45</v>
      </c>
      <c r="E268" s="7" t="s">
        <v>45</v>
      </c>
      <c r="F268" s="7" t="s">
        <v>496</v>
      </c>
      <c r="G268" s="7">
        <v>369088</v>
      </c>
      <c r="H268" s="7">
        <v>427387</v>
      </c>
      <c r="I268" s="11">
        <v>0</v>
      </c>
      <c r="J268" s="9">
        <v>4.990000000000002</v>
      </c>
      <c r="K268" s="9">
        <v>30.933157894736844</v>
      </c>
      <c r="L268" s="9">
        <v>12.168328679696849</v>
      </c>
      <c r="M268" s="11">
        <v>8.8766263582204381</v>
      </c>
      <c r="N268" s="9">
        <v>4.990000000000002</v>
      </c>
      <c r="O268" s="1" t="s">
        <v>773</v>
      </c>
      <c r="P268" s="1" t="str">
        <f>VLOOKUP(TEXT(E268,0),'5) BSP Headroom Data'!$B$7:$L$70,11,FALSE)</f>
        <v>https://www.google.com/maps/d/viewer?mid=1wLVvNAtxF44PseqlxB-yZb4QiTLsY0T8&amp;ll=53.7592%2C-2.44764z=20?hl=en</v>
      </c>
      <c r="Q268" s="1" t="str">
        <f>VLOOKUP(F268,'6)Transmission Capacity - App G'!$C$7:$N$23,11,FALSE)</f>
        <v>https://www.google.com/maps/d/viewer?mid=1wLVvNAtxF44PseqlxB-yZb4QiTLsY0T8&amp;ll=53.74622%2C-2.75632z=20?hl=en</v>
      </c>
    </row>
    <row r="269" spans="2:17" ht="15" x14ac:dyDescent="0.25">
      <c r="B269" s="7" t="s">
        <v>274</v>
      </c>
      <c r="C269" s="8" t="s">
        <v>480</v>
      </c>
      <c r="D269" s="7" t="s">
        <v>412</v>
      </c>
      <c r="E269" s="7" t="s">
        <v>412</v>
      </c>
      <c r="F269" s="7" t="s">
        <v>258</v>
      </c>
      <c r="G269" s="7">
        <v>378328</v>
      </c>
      <c r="H269" s="7">
        <v>423395</v>
      </c>
      <c r="I269" s="11">
        <v>11.042922077922078</v>
      </c>
      <c r="J269" s="9">
        <v>14.965000000000002</v>
      </c>
      <c r="K269" s="9">
        <v>24.574025974025975</v>
      </c>
      <c r="L269" s="9">
        <v>13.215795771838852</v>
      </c>
      <c r="M269" s="11">
        <v>9.6407390185720701</v>
      </c>
      <c r="N269" s="9">
        <v>14.965000000000002</v>
      </c>
      <c r="O269" s="1" t="s">
        <v>774</v>
      </c>
      <c r="P269" s="1" t="str">
        <f>VLOOKUP(TEXT(E269,0),'5) BSP Headroom Data'!$B$7:$L$70,11,FALSE)</f>
        <v>https://www.google.com/maps/d/viewer?mid=1wLVvNAtxF44PseqlxB-yZb4QiTLsY0T8&amp;ll=53.69402%2C-2.30041z=20?hl=en</v>
      </c>
      <c r="Q269" s="1" t="str">
        <f>VLOOKUP(F269,'6)Transmission Capacity - App G'!$C$7:$N$23,11,FALSE)</f>
        <v>https://www.google.com/maps/d/viewer?mid=1wLVvNAtxF44PseqlxB-yZb4QiTLsY0T8&amp;ll=53.79502%2C-2.32919z=20?hl=en</v>
      </c>
    </row>
    <row r="270" spans="2:17" ht="15" x14ac:dyDescent="0.25">
      <c r="B270" s="7" t="s">
        <v>275</v>
      </c>
      <c r="C270" s="8" t="s">
        <v>480</v>
      </c>
      <c r="D270" s="7" t="s">
        <v>327</v>
      </c>
      <c r="E270" s="7" t="s">
        <v>327</v>
      </c>
      <c r="F270" s="7" t="s">
        <v>420</v>
      </c>
      <c r="G270" s="7">
        <v>385893</v>
      </c>
      <c r="H270" s="7">
        <v>400645</v>
      </c>
      <c r="I270" s="11">
        <v>0</v>
      </c>
      <c r="J270" s="9">
        <v>3.34</v>
      </c>
      <c r="K270" s="9">
        <v>2.6914375645502386</v>
      </c>
      <c r="L270" s="9">
        <v>0.43657758276824887</v>
      </c>
      <c r="M270" s="11">
        <v>0.31847726837580376</v>
      </c>
      <c r="N270" s="9">
        <v>2.6914375645502386</v>
      </c>
      <c r="O270" s="1" t="s">
        <v>775</v>
      </c>
      <c r="P270" s="1" t="str">
        <f>VLOOKUP(TEXT(E270,0),'5) BSP Headroom Data'!$B$7:$L$70,11,FALSE)</f>
        <v>https://www.google.com/maps/d/viewer?mid=1wLVvNAtxF44PseqlxB-yZb4QiTLsY0T8&amp;ll=53.48612%2C-2.19476z=20?hl=en</v>
      </c>
      <c r="Q270" s="1" t="str">
        <f>VLOOKUP(F270,'6)Transmission Capacity - App G'!$C$7:$N$23,11,FALSE)</f>
        <v>https://www.google.com/maps/d/viewer?mid=1wLVvNAtxF44PseqlxB-yZb4QiTLsY0T8&amp;ll=53.49223%2C-2.04417z=20?hl=en</v>
      </c>
    </row>
    <row r="271" spans="2:17" ht="15" x14ac:dyDescent="0.25">
      <c r="B271" s="7" t="s">
        <v>276</v>
      </c>
      <c r="C271" s="8" t="s">
        <v>481</v>
      </c>
      <c r="D271" s="7" t="s">
        <v>391</v>
      </c>
      <c r="E271" s="7" t="s">
        <v>391</v>
      </c>
      <c r="F271" s="7" t="s">
        <v>423</v>
      </c>
      <c r="G271" s="7">
        <v>377524</v>
      </c>
      <c r="H271" s="7">
        <v>406160</v>
      </c>
      <c r="I271" s="11">
        <v>4.838000000000001</v>
      </c>
      <c r="J271" s="9">
        <v>11.838000000000001</v>
      </c>
      <c r="K271" s="9">
        <v>51.918333333333337</v>
      </c>
      <c r="L271" s="9">
        <v>13.771929824561401</v>
      </c>
      <c r="M271" s="11">
        <v>9.8981571290009693</v>
      </c>
      <c r="N271" s="9">
        <v>11.838000000000001</v>
      </c>
      <c r="O271" s="1" t="s">
        <v>776</v>
      </c>
      <c r="P271" s="77" t="s">
        <v>776</v>
      </c>
      <c r="Q271" s="1" t="str">
        <f>VLOOKUP(F271,'6)Transmission Capacity - App G'!$C$7:$N$23,11,FALSE)</f>
        <v>https://www.google.com/maps/d/viewer?mid=1wLVvNAtxF44PseqlxB-yZb4QiTLsY0T8&amp;ll=53.53905%2C-2.35884z=20?hl=en</v>
      </c>
    </row>
    <row r="272" spans="2:17" ht="15" x14ac:dyDescent="0.25">
      <c r="B272" s="7" t="s">
        <v>277</v>
      </c>
      <c r="C272" s="8" t="s">
        <v>480</v>
      </c>
      <c r="D272" s="7" t="s">
        <v>45</v>
      </c>
      <c r="E272" s="7" t="s">
        <v>45</v>
      </c>
      <c r="F272" s="7" t="s">
        <v>496</v>
      </c>
      <c r="G272" s="7">
        <v>368092</v>
      </c>
      <c r="H272" s="7">
        <v>428515</v>
      </c>
      <c r="I272" s="11">
        <v>2.115000000000002</v>
      </c>
      <c r="J272" s="9">
        <v>14.815000000000001</v>
      </c>
      <c r="K272" s="9">
        <v>35.891549295774645</v>
      </c>
      <c r="L272" s="9">
        <v>12.972477064220184</v>
      </c>
      <c r="M272" s="11">
        <v>9.463241408970207</v>
      </c>
      <c r="N272" s="9">
        <v>14.815000000000001</v>
      </c>
      <c r="O272" s="1" t="s">
        <v>777</v>
      </c>
      <c r="P272" s="1" t="str">
        <f>VLOOKUP(TEXT(E272,0),'5) BSP Headroom Data'!$B$7:$L$70,11,FALSE)</f>
        <v>https://www.google.com/maps/d/viewer?mid=1wLVvNAtxF44PseqlxB-yZb4QiTLsY0T8&amp;ll=53.7592%2C-2.44764z=20?hl=en</v>
      </c>
      <c r="Q272" s="1" t="str">
        <f>VLOOKUP(F272,'6)Transmission Capacity - App G'!$C$7:$N$23,11,FALSE)</f>
        <v>https://www.google.com/maps/d/viewer?mid=1wLVvNAtxF44PseqlxB-yZb4QiTLsY0T8&amp;ll=53.74622%2C-2.75632z=20?hl=en</v>
      </c>
    </row>
    <row r="273" spans="2:17" ht="15" x14ac:dyDescent="0.25">
      <c r="B273" s="7" t="s">
        <v>278</v>
      </c>
      <c r="C273" s="8" t="s">
        <v>480</v>
      </c>
      <c r="D273" s="7" t="s">
        <v>412</v>
      </c>
      <c r="E273" s="7" t="s">
        <v>412</v>
      </c>
      <c r="F273" s="7" t="s">
        <v>258</v>
      </c>
      <c r="G273" s="7">
        <v>379395</v>
      </c>
      <c r="H273" s="7">
        <v>422143</v>
      </c>
      <c r="I273" s="11">
        <v>8.5699999999999985</v>
      </c>
      <c r="J273" s="9">
        <v>13.17</v>
      </c>
      <c r="K273" s="9">
        <v>30.553731343283584</v>
      </c>
      <c r="L273" s="9">
        <v>15.913043478260871</v>
      </c>
      <c r="M273" s="11">
        <v>11.608343667961915</v>
      </c>
      <c r="N273" s="9">
        <v>13.17</v>
      </c>
      <c r="O273" s="1" t="s">
        <v>778</v>
      </c>
      <c r="P273" s="1" t="str">
        <f>VLOOKUP(TEXT(E273,0),'5) BSP Headroom Data'!$B$7:$L$70,11,FALSE)</f>
        <v>https://www.google.com/maps/d/viewer?mid=1wLVvNAtxF44PseqlxB-yZb4QiTLsY0T8&amp;ll=53.69402%2C-2.30041z=20?hl=en</v>
      </c>
      <c r="Q273" s="1" t="str">
        <f>VLOOKUP(F273,'6)Transmission Capacity - App G'!$C$7:$N$23,11,FALSE)</f>
        <v>https://www.google.com/maps/d/viewer?mid=1wLVvNAtxF44PseqlxB-yZb4QiTLsY0T8&amp;ll=53.79502%2C-2.32919z=20?hl=en</v>
      </c>
    </row>
    <row r="274" spans="2:17" ht="15" x14ac:dyDescent="0.25">
      <c r="B274" s="7" t="s">
        <v>279</v>
      </c>
      <c r="C274" s="8" t="s">
        <v>480</v>
      </c>
      <c r="D274" s="7" t="s">
        <v>414</v>
      </c>
      <c r="E274" s="7" t="s">
        <v>414</v>
      </c>
      <c r="F274" s="7" t="s">
        <v>425</v>
      </c>
      <c r="G274" s="7">
        <v>390147</v>
      </c>
      <c r="H274" s="7">
        <v>393309</v>
      </c>
      <c r="I274" s="11">
        <v>6.8090000000000011</v>
      </c>
      <c r="J274" s="9">
        <v>15.809000000000001</v>
      </c>
      <c r="K274" s="9">
        <v>30.381578947368421</v>
      </c>
      <c r="L274" s="9">
        <v>7.8970917225950803</v>
      </c>
      <c r="M274" s="11">
        <v>5.7868852459016411</v>
      </c>
      <c r="N274" s="9">
        <v>15.809000000000001</v>
      </c>
      <c r="O274" s="1" t="s">
        <v>779</v>
      </c>
      <c r="P274" s="1" t="str">
        <f>VLOOKUP(TEXT(E274,0),'5) BSP Headroom Data'!$B$7:$L$70,11,FALSE)</f>
        <v>https://www.google.com/maps/d/viewer?mid=1wLVvNAtxF44PseqlxB-yZb4QiTLsY0T8&amp;ll=53.41552%2C-2.13492z=20?hl=en</v>
      </c>
      <c r="Q274" s="1" t="str">
        <f>VLOOKUP(F274,'6)Transmission Capacity - App G'!$C$7:$N$23,11,FALSE)</f>
        <v>https://www.google.com/maps/d/viewer?mid=1wLVvNAtxF44PseqlxB-yZb4QiTLsY0T8&amp;ll=53.41506%2C-2.13109z=20?hl=en</v>
      </c>
    </row>
    <row r="275" spans="2:17" ht="15" x14ac:dyDescent="0.25">
      <c r="B275" s="7" t="s">
        <v>280</v>
      </c>
      <c r="C275" s="8" t="s">
        <v>481</v>
      </c>
      <c r="D275" s="7" t="s">
        <v>258</v>
      </c>
      <c r="E275" s="7" t="s">
        <v>258</v>
      </c>
      <c r="F275" s="7" t="s">
        <v>258</v>
      </c>
      <c r="G275" s="7">
        <v>374759</v>
      </c>
      <c r="H275" s="7">
        <v>443587</v>
      </c>
      <c r="I275" s="11">
        <v>4.1399999999999997</v>
      </c>
      <c r="J275" s="9">
        <v>10.14</v>
      </c>
      <c r="K275" s="9">
        <v>19.870588235294118</v>
      </c>
      <c r="L275" s="9">
        <v>13.199105145413883</v>
      </c>
      <c r="M275" s="11">
        <v>9.672131147540993</v>
      </c>
      <c r="N275" s="9">
        <v>10.14</v>
      </c>
      <c r="O275" s="1" t="s">
        <v>780</v>
      </c>
      <c r="P275" s="1" t="str">
        <f>VLOOKUP(TEXT(E275,0),'5) BSP Headroom Data'!$B$7:$L$70,11,FALSE)</f>
        <v>https://www.google.com/maps/d/viewer?mid=1wLVvNAtxF44PseqlxB-yZb4QiTLsY0T8&amp;ll=53.79502%2C-2.32919z=20?hl=en</v>
      </c>
      <c r="Q275" s="1" t="str">
        <f>VLOOKUP(F275,'6)Transmission Capacity - App G'!$C$7:$N$23,11,FALSE)</f>
        <v>https://www.google.com/maps/d/viewer?mid=1wLVvNAtxF44PseqlxB-yZb4QiTLsY0T8&amp;ll=53.79502%2C-2.32919z=20?hl=en</v>
      </c>
    </row>
    <row r="276" spans="2:17" ht="15" x14ac:dyDescent="0.25">
      <c r="B276" s="7" t="s">
        <v>281</v>
      </c>
      <c r="C276" s="8" t="s">
        <v>480</v>
      </c>
      <c r="D276" s="7" t="s">
        <v>270</v>
      </c>
      <c r="E276" s="7" t="s">
        <v>270</v>
      </c>
      <c r="F276" s="7" t="s">
        <v>496</v>
      </c>
      <c r="G276" s="7">
        <v>356730</v>
      </c>
      <c r="H276" s="7">
        <v>431506</v>
      </c>
      <c r="I276" s="11">
        <v>10.688000000000002</v>
      </c>
      <c r="J276" s="9">
        <v>10.688000000000002</v>
      </c>
      <c r="K276" s="9">
        <v>11.217948717948717</v>
      </c>
      <c r="L276" s="9">
        <v>1.9574944071588367</v>
      </c>
      <c r="M276" s="11">
        <v>1.4344262295081966</v>
      </c>
      <c r="N276" s="9">
        <v>10.688000000000002</v>
      </c>
      <c r="O276" s="1" t="s">
        <v>781</v>
      </c>
      <c r="P276" s="1" t="str">
        <f>VLOOKUP(TEXT(E276,0),'5) BSP Headroom Data'!$B$7:$L$70,11,FALSE)</f>
        <v>https://www.google.com/maps/d/viewer?mid=1wLVvNAtxF44PseqlxB-yZb4QiTLsY0T8&amp;ll=53.79104%2C-2.6584z=20?hl=en</v>
      </c>
      <c r="Q276" s="1" t="str">
        <f>VLOOKUP(F276,'6)Transmission Capacity - App G'!$C$7:$N$23,11,FALSE)</f>
        <v>https://www.google.com/maps/d/viewer?mid=1wLVvNAtxF44PseqlxB-yZb4QiTLsY0T8&amp;ll=53.74622%2C-2.75632z=20?hl=en</v>
      </c>
    </row>
    <row r="277" spans="2:17" ht="15" x14ac:dyDescent="0.25">
      <c r="B277" s="7" t="s">
        <v>282</v>
      </c>
      <c r="C277" s="8" t="s">
        <v>481</v>
      </c>
      <c r="D277" s="7" t="s">
        <v>403</v>
      </c>
      <c r="E277" s="7" t="s">
        <v>403</v>
      </c>
      <c r="F277" s="7" t="s">
        <v>423</v>
      </c>
      <c r="G277" s="7">
        <v>376120</v>
      </c>
      <c r="H277" s="7">
        <v>405531</v>
      </c>
      <c r="I277" s="11">
        <v>12.296248800000001</v>
      </c>
      <c r="J277" s="9">
        <v>20.14</v>
      </c>
      <c r="K277" s="9">
        <v>7</v>
      </c>
      <c r="L277" s="9">
        <v>1.9574944071588367</v>
      </c>
      <c r="M277" s="11">
        <v>1.4344262295081966</v>
      </c>
      <c r="N277" s="9">
        <v>7</v>
      </c>
      <c r="O277" s="1" t="s">
        <v>782</v>
      </c>
      <c r="P277" s="1" t="str">
        <f>VLOOKUP(TEXT(E277,0),'5) BSP Headroom Data'!$B$7:$L$70,11,FALSE)</f>
        <v>https://www.google.com/maps/d/viewer?mid=1wLVvNAtxF44PseqlxB-yZb4QiTLsY0T8&amp;ll=53.53905%2C-2.35884z=20?hl=en</v>
      </c>
      <c r="Q277" s="1" t="str">
        <f>VLOOKUP(F277,'6)Transmission Capacity - App G'!$C$7:$N$23,11,FALSE)</f>
        <v>https://www.google.com/maps/d/viewer?mid=1wLVvNAtxF44PseqlxB-yZb4QiTLsY0T8&amp;ll=53.53905%2C-2.35884z=20?hl=en</v>
      </c>
    </row>
    <row r="278" spans="2:17" ht="15" x14ac:dyDescent="0.25">
      <c r="B278" s="7" t="s">
        <v>283</v>
      </c>
      <c r="C278" s="8" t="s">
        <v>481</v>
      </c>
      <c r="D278" s="7" t="s">
        <v>391</v>
      </c>
      <c r="E278" s="7" t="s">
        <v>391</v>
      </c>
      <c r="F278" s="7" t="s">
        <v>421</v>
      </c>
      <c r="G278" s="7">
        <v>365181</v>
      </c>
      <c r="H278" s="7">
        <v>392989</v>
      </c>
      <c r="I278" s="11">
        <v>2.2729999999999997</v>
      </c>
      <c r="J278" s="9">
        <v>12.972999999999999</v>
      </c>
      <c r="K278" s="9">
        <v>2.6844262295081971</v>
      </c>
      <c r="L278" s="9">
        <v>0.44197031039136303</v>
      </c>
      <c r="M278" s="11">
        <v>0.31765276430649858</v>
      </c>
      <c r="N278" s="9">
        <v>2.6844262295081971</v>
      </c>
      <c r="O278" s="1" t="s">
        <v>783</v>
      </c>
      <c r="P278" s="77" t="s">
        <v>783</v>
      </c>
      <c r="Q278" s="1" t="str">
        <f>VLOOKUP(F278,'6)Transmission Capacity - App G'!$C$7:$N$23,11,FALSE)</f>
        <v>https://www.google.com/maps/d/viewer?mid=1wLVvNAtxF44PseqlxB-yZb4QiTLsY0T8&amp;ll=53.43422%2C-2.69482z=20?hl=en</v>
      </c>
    </row>
    <row r="279" spans="2:17" ht="15" x14ac:dyDescent="0.25">
      <c r="B279" s="7" t="s">
        <v>284</v>
      </c>
      <c r="C279" s="8" t="s">
        <v>480</v>
      </c>
      <c r="D279" s="7" t="s">
        <v>132</v>
      </c>
      <c r="E279" s="7" t="s">
        <v>132</v>
      </c>
      <c r="F279" s="7" t="s">
        <v>423</v>
      </c>
      <c r="G279" s="7">
        <v>381359</v>
      </c>
      <c r="H279" s="7">
        <v>397718</v>
      </c>
      <c r="I279" s="11">
        <v>0</v>
      </c>
      <c r="J279" s="9">
        <v>0</v>
      </c>
      <c r="K279" s="9">
        <v>7</v>
      </c>
      <c r="L279" s="9">
        <v>1.9574944071588367</v>
      </c>
      <c r="M279" s="11">
        <v>1.4344262295081966</v>
      </c>
      <c r="N279" s="9">
        <v>0</v>
      </c>
      <c r="O279" s="1" t="s">
        <v>784</v>
      </c>
      <c r="P279" s="1" t="str">
        <f>VLOOKUP(TEXT(E279,0),'5) BSP Headroom Data'!$B$7:$L$70,11,FALSE)</f>
        <v>https://www.google.com/maps/d/viewer?mid=1wLVvNAtxF44PseqlxB-yZb4QiTLsY0T8&amp;ll=53.49066%2C-2.27698z=20?hl=en</v>
      </c>
      <c r="Q279" s="1" t="str">
        <f>VLOOKUP(F279,'6)Transmission Capacity - App G'!$C$7:$N$23,11,FALSE)</f>
        <v>https://www.google.com/maps/d/viewer?mid=1wLVvNAtxF44PseqlxB-yZb4QiTLsY0T8&amp;ll=53.53905%2C-2.35884z=20?hl=en</v>
      </c>
    </row>
    <row r="280" spans="2:17" ht="15" x14ac:dyDescent="0.25">
      <c r="B280" s="7" t="s">
        <v>285</v>
      </c>
      <c r="C280" s="8" t="s">
        <v>480</v>
      </c>
      <c r="D280" s="7" t="s">
        <v>285</v>
      </c>
      <c r="E280" s="7" t="s">
        <v>285</v>
      </c>
      <c r="F280" s="7" t="s">
        <v>417</v>
      </c>
      <c r="G280" s="7">
        <v>389111</v>
      </c>
      <c r="H280" s="7">
        <v>413393</v>
      </c>
      <c r="I280" s="11">
        <v>11.510000000000002</v>
      </c>
      <c r="J280" s="9">
        <v>24.51</v>
      </c>
      <c r="K280" s="9">
        <v>0</v>
      </c>
      <c r="L280" s="9">
        <v>0</v>
      </c>
      <c r="M280" s="11">
        <v>0</v>
      </c>
      <c r="N280" s="9">
        <v>0</v>
      </c>
      <c r="O280" s="1" t="s">
        <v>785</v>
      </c>
      <c r="P280" s="1" t="str">
        <f>VLOOKUP(TEXT(E280,0),'5) BSP Headroom Data'!$B$7:$L$70,11,FALSE)</f>
        <v>https://www.google.com/maps/d/viewer?mid=1wLVvNAtxF44PseqlxB-yZb4QiTLsY0T8&amp;ll=53.61653%2C-2.16602z=20?hl=en</v>
      </c>
      <c r="Q280" s="1" t="str">
        <f>VLOOKUP(F280,'6)Transmission Capacity - App G'!$C$7:$N$23,11,FALSE)</f>
        <v>https://www.google.com/maps/d/viewer?mid=1wLVvNAtxF44PseqlxB-yZb4QiTLsY0T8&amp;ll=53.62146%2C-2.21622z=20?hl=en</v>
      </c>
    </row>
    <row r="281" spans="2:17" ht="15" x14ac:dyDescent="0.25">
      <c r="B281" s="7" t="s">
        <v>286</v>
      </c>
      <c r="C281" s="8" t="s">
        <v>480</v>
      </c>
      <c r="D281" s="7" t="s">
        <v>218</v>
      </c>
      <c r="E281" s="7" t="s">
        <v>218</v>
      </c>
      <c r="F281" s="7" t="s">
        <v>417</v>
      </c>
      <c r="G281" s="7">
        <v>369058</v>
      </c>
      <c r="H281" s="7">
        <v>426505</v>
      </c>
      <c r="I281" s="11">
        <v>0</v>
      </c>
      <c r="J281" s="9">
        <v>12.413</v>
      </c>
      <c r="K281" s="9">
        <v>0</v>
      </c>
      <c r="L281" s="9">
        <v>0</v>
      </c>
      <c r="M281" s="11">
        <v>0</v>
      </c>
      <c r="N281" s="9">
        <v>0</v>
      </c>
      <c r="O281" s="1" t="s">
        <v>786</v>
      </c>
      <c r="P281" s="1" t="str">
        <f>VLOOKUP(TEXT(E281,0),'5) BSP Headroom Data'!$B$7:$L$70,11,FALSE)</f>
        <v>https://www.google.com/maps/d/viewer?mid=1wLVvNAtxF44PseqlxB-yZb4QiTLsY0T8&amp;ll=53.72038%2C-2.45999z=20?hl=en</v>
      </c>
      <c r="Q281" s="1" t="str">
        <f>VLOOKUP(F281,'6)Transmission Capacity - App G'!$C$7:$N$23,11,FALSE)</f>
        <v>https://www.google.com/maps/d/viewer?mid=1wLVvNAtxF44PseqlxB-yZb4QiTLsY0T8&amp;ll=53.62146%2C-2.21622z=20?hl=en</v>
      </c>
    </row>
    <row r="282" spans="2:17" ht="15" x14ac:dyDescent="0.25">
      <c r="B282" s="7" t="s">
        <v>287</v>
      </c>
      <c r="C282" s="8" t="s">
        <v>481</v>
      </c>
      <c r="D282" s="7" t="s">
        <v>414</v>
      </c>
      <c r="E282" s="7" t="s">
        <v>414</v>
      </c>
      <c r="F282" s="7" t="s">
        <v>425</v>
      </c>
      <c r="G282" s="7">
        <v>393626</v>
      </c>
      <c r="H282" s="7">
        <v>390716</v>
      </c>
      <c r="I282" s="11">
        <v>1.4200000000000017</v>
      </c>
      <c r="J282" s="9">
        <v>4.9200000000000017</v>
      </c>
      <c r="K282" s="9">
        <v>24.057401315789473</v>
      </c>
      <c r="L282" s="9">
        <v>7.8970917225950803</v>
      </c>
      <c r="M282" s="11">
        <v>5.7868852459016411</v>
      </c>
      <c r="N282" s="9">
        <v>4.9200000000000017</v>
      </c>
      <c r="O282" s="1" t="s">
        <v>787</v>
      </c>
      <c r="P282" s="1" t="str">
        <f>VLOOKUP(TEXT(E282,0),'5) BSP Headroom Data'!$B$7:$L$70,11,FALSE)</f>
        <v>https://www.google.com/maps/d/viewer?mid=1wLVvNAtxF44PseqlxB-yZb4QiTLsY0T8&amp;ll=53.41552%2C-2.13492z=20?hl=en</v>
      </c>
      <c r="Q282" s="1" t="str">
        <f>VLOOKUP(F282,'6)Transmission Capacity - App G'!$C$7:$N$23,11,FALSE)</f>
        <v>https://www.google.com/maps/d/viewer?mid=1wLVvNAtxF44PseqlxB-yZb4QiTLsY0T8&amp;ll=53.41506%2C-2.13109z=20?hl=en</v>
      </c>
    </row>
    <row r="283" spans="2:17" ht="15" x14ac:dyDescent="0.25">
      <c r="B283" s="7" t="s">
        <v>288</v>
      </c>
      <c r="C283" s="8" t="s">
        <v>480</v>
      </c>
      <c r="D283" s="7" t="s">
        <v>334</v>
      </c>
      <c r="E283" s="7" t="s">
        <v>334</v>
      </c>
      <c r="F283" s="7" t="s">
        <v>500</v>
      </c>
      <c r="G283" s="7">
        <v>331916</v>
      </c>
      <c r="H283" s="7">
        <v>445505</v>
      </c>
      <c r="I283" s="11">
        <v>0</v>
      </c>
      <c r="J283" s="9">
        <v>4.99</v>
      </c>
      <c r="K283" s="9">
        <v>0</v>
      </c>
      <c r="L283" s="9">
        <v>0</v>
      </c>
      <c r="M283" s="11">
        <v>0</v>
      </c>
      <c r="N283" s="9">
        <v>0</v>
      </c>
      <c r="O283" s="1" t="s">
        <v>788</v>
      </c>
      <c r="P283" s="1" t="str">
        <f>VLOOKUP(TEXT(E283,0),'5) BSP Headroom Data'!$B$7:$L$70,11,FALSE)</f>
        <v>https://www.google.com/maps/d/viewer?mid=1wLVvNAtxF44PseqlxB-yZb4QiTLsY0T8&amp;ll=53.8709%2C-3.00229z=20?hl=en</v>
      </c>
      <c r="Q283" s="1" t="str">
        <f>VLOOKUP(F283,'6)Transmission Capacity - App G'!$C$7:$N$23,11,FALSE)</f>
        <v>https://www.google.com/maps/d/viewer?mid=1wLVvNAtxF44PseqlxB-yZb4QiTLsY0T8&amp;ll=53.87925%2C-2.98909z=20?hl=en</v>
      </c>
    </row>
    <row r="284" spans="2:17" ht="15" x14ac:dyDescent="0.25">
      <c r="B284" s="7" t="s">
        <v>289</v>
      </c>
      <c r="C284" s="8" t="s">
        <v>480</v>
      </c>
      <c r="D284" s="7" t="s">
        <v>289</v>
      </c>
      <c r="E284" s="7" t="s">
        <v>289</v>
      </c>
      <c r="F284" s="7" t="s">
        <v>419</v>
      </c>
      <c r="G284" s="7">
        <v>392426</v>
      </c>
      <c r="H284" s="7">
        <v>407533</v>
      </c>
      <c r="I284" s="11">
        <v>10.197999999999999</v>
      </c>
      <c r="J284" s="9">
        <v>14.798</v>
      </c>
      <c r="K284" s="9">
        <v>0</v>
      </c>
      <c r="L284" s="9">
        <v>0</v>
      </c>
      <c r="M284" s="11">
        <v>0</v>
      </c>
      <c r="N284" s="9">
        <v>0</v>
      </c>
      <c r="O284" s="1" t="s">
        <v>789</v>
      </c>
      <c r="P284" s="1" t="str">
        <f>VLOOKUP(TEXT(E284,0),'5) BSP Headroom Data'!$B$7:$L$70,11,FALSE)</f>
        <v>https://www.google.com/maps/d/viewer?mid=1wLVvNAtxF44PseqlxB-yZb4QiTLsY0T8&amp;ll=53.56464%2C-2.11572z=20?hl=en</v>
      </c>
      <c r="Q284" s="1" t="str">
        <f>VLOOKUP(F284,'6)Transmission Capacity - App G'!$C$7:$N$23,11,FALSE)</f>
        <v>https://www.google.com/maps/d/viewer?mid=1wLVvNAtxF44PseqlxB-yZb4QiTLsY0T8&amp;ll=53.52976%2C-2.16566z=20?hl=en</v>
      </c>
    </row>
    <row r="285" spans="2:17" ht="15" x14ac:dyDescent="0.25">
      <c r="B285" s="7" t="s">
        <v>290</v>
      </c>
      <c r="C285" s="8" t="s">
        <v>480</v>
      </c>
      <c r="D285" s="7" t="s">
        <v>290</v>
      </c>
      <c r="E285" s="7" t="s">
        <v>290</v>
      </c>
      <c r="F285" s="7" t="s">
        <v>422</v>
      </c>
      <c r="G285" s="7">
        <v>378952</v>
      </c>
      <c r="H285" s="7">
        <v>392177</v>
      </c>
      <c r="I285" s="11">
        <v>8.2999999999999989</v>
      </c>
      <c r="J285" s="9">
        <v>12.9</v>
      </c>
      <c r="K285" s="9">
        <v>31.641935483870967</v>
      </c>
      <c r="L285" s="9">
        <v>9.0378938970881535</v>
      </c>
      <c r="M285" s="11">
        <v>6.593017767801701</v>
      </c>
      <c r="N285" s="9">
        <v>12.9</v>
      </c>
      <c r="O285" s="1" t="s">
        <v>790</v>
      </c>
      <c r="P285" s="1" t="str">
        <f>VLOOKUP(TEXT(E285,0),'5) BSP Headroom Data'!$B$7:$L$70,11,FALSE)</f>
        <v>https://www.google.com/maps/d/viewer?mid=1wLVvNAtxF44PseqlxB-yZb4QiTLsY0T8&amp;ll=53.42581%2C-2.31835z=20?hl=en</v>
      </c>
      <c r="Q285" s="1" t="str">
        <f>VLOOKUP(F285,'6)Transmission Capacity - App G'!$C$7:$N$23,11,FALSE)</f>
        <v>https://www.google.com/maps/d/viewer?mid=1wLVvNAtxF44PseqlxB-yZb4QiTLsY0T8&amp;ll=53.43349%2C-2.40648z=20?hl=en</v>
      </c>
    </row>
    <row r="286" spans="2:17" ht="15" x14ac:dyDescent="0.25">
      <c r="B286" s="7" t="s">
        <v>291</v>
      </c>
      <c r="C286" s="8" t="s">
        <v>480</v>
      </c>
      <c r="D286" s="7" t="s">
        <v>290</v>
      </c>
      <c r="E286" s="7" t="s">
        <v>290</v>
      </c>
      <c r="F286" s="7" t="s">
        <v>422</v>
      </c>
      <c r="G286" s="7">
        <v>379671</v>
      </c>
      <c r="H286" s="7">
        <v>391133</v>
      </c>
      <c r="I286" s="11">
        <v>2.08</v>
      </c>
      <c r="J286" s="9">
        <v>2.08</v>
      </c>
      <c r="K286" s="9">
        <v>11.931707317073171</v>
      </c>
      <c r="L286" s="9">
        <v>11.931707317073171</v>
      </c>
      <c r="M286" s="11">
        <v>11.931707317073171</v>
      </c>
      <c r="N286" s="9">
        <v>2.08</v>
      </c>
      <c r="O286" s="1" t="s">
        <v>791</v>
      </c>
      <c r="P286" s="1" t="str">
        <f>VLOOKUP(TEXT(E286,0),'5) BSP Headroom Data'!$B$7:$L$70,11,FALSE)</f>
        <v>https://www.google.com/maps/d/viewer?mid=1wLVvNAtxF44PseqlxB-yZb4QiTLsY0T8&amp;ll=53.42581%2C-2.31835z=20?hl=en</v>
      </c>
      <c r="Q286" s="1" t="str">
        <f>VLOOKUP(F286,'6)Transmission Capacity - App G'!$C$7:$N$23,11,FALSE)</f>
        <v>https://www.google.com/maps/d/viewer?mid=1wLVvNAtxF44PseqlxB-yZb4QiTLsY0T8&amp;ll=53.43349%2C-2.40648z=20?hl=en</v>
      </c>
    </row>
    <row r="287" spans="2:17" ht="15" x14ac:dyDescent="0.25">
      <c r="B287" s="7" t="s">
        <v>292</v>
      </c>
      <c r="C287" s="8" t="s">
        <v>480</v>
      </c>
      <c r="D287" s="7" t="s">
        <v>132</v>
      </c>
      <c r="E287" s="7" t="s">
        <v>132</v>
      </c>
      <c r="F287" s="7" t="s">
        <v>423</v>
      </c>
      <c r="G287" s="7">
        <v>380334</v>
      </c>
      <c r="H287" s="7">
        <v>397555</v>
      </c>
      <c r="I287" s="11">
        <v>0</v>
      </c>
      <c r="J287" s="9">
        <v>0</v>
      </c>
      <c r="K287" s="9">
        <v>7</v>
      </c>
      <c r="L287" s="9">
        <v>1.9574944071588367</v>
      </c>
      <c r="M287" s="11">
        <v>1.4344262295081966</v>
      </c>
      <c r="N287" s="9">
        <v>0</v>
      </c>
      <c r="O287" s="1" t="s">
        <v>792</v>
      </c>
      <c r="P287" s="1" t="str">
        <f>VLOOKUP(TEXT(E287,0),'5) BSP Headroom Data'!$B$7:$L$70,11,FALSE)</f>
        <v>https://www.google.com/maps/d/viewer?mid=1wLVvNAtxF44PseqlxB-yZb4QiTLsY0T8&amp;ll=53.49066%2C-2.27698z=20?hl=en</v>
      </c>
      <c r="Q287" s="1" t="str">
        <f>VLOOKUP(F287,'6)Transmission Capacity - App G'!$C$7:$N$23,11,FALSE)</f>
        <v>https://www.google.com/maps/d/viewer?mid=1wLVvNAtxF44PseqlxB-yZb4QiTLsY0T8&amp;ll=53.53905%2C-2.35884z=20?hl=en</v>
      </c>
    </row>
    <row r="288" spans="2:17" ht="15" x14ac:dyDescent="0.25">
      <c r="B288" s="7" t="s">
        <v>293</v>
      </c>
      <c r="C288" s="8" t="s">
        <v>481</v>
      </c>
      <c r="D288" s="7" t="s">
        <v>394</v>
      </c>
      <c r="E288" s="76" t="s">
        <v>37</v>
      </c>
      <c r="F288" s="7" t="s">
        <v>495</v>
      </c>
      <c r="G288" s="7">
        <v>321492</v>
      </c>
      <c r="H288" s="7">
        <v>468870</v>
      </c>
      <c r="I288" s="11">
        <v>8.98</v>
      </c>
      <c r="J288" s="9">
        <v>13.48</v>
      </c>
      <c r="K288" s="9">
        <v>30.239219015280135</v>
      </c>
      <c r="L288" s="9">
        <v>9.8232118758434552</v>
      </c>
      <c r="M288" s="11">
        <v>7.060135790494666</v>
      </c>
      <c r="N288" s="9">
        <v>13.48</v>
      </c>
      <c r="O288" s="1" t="s">
        <v>793</v>
      </c>
      <c r="P288" s="1" t="str">
        <f>VLOOKUP(TEXT(E288,0),'5) BSP Headroom Data'!$B$7:$L$70,11,FALSE)</f>
        <v>https://www.google.com/maps/d/viewer?mid=1wLVvNAtxF44PseqlxB-yZb4QiTLsY0T8&amp;ll=54.12391%2C-3.23018z=20?hl=en</v>
      </c>
      <c r="Q288" s="1" t="str">
        <f>VLOOKUP(F288,'6)Transmission Capacity - App G'!$C$7:$N$23,11,FALSE)</f>
        <v>https://www.google.com/maps/d/viewer?mid=1wLVvNAtxF44PseqlxB-yZb4QiTLsY0T8&amp;ll=54.94163%2C-2.96438z=20?hl=en</v>
      </c>
    </row>
    <row r="289" spans="2:17" ht="15" x14ac:dyDescent="0.25">
      <c r="B289" s="7" t="s">
        <v>294</v>
      </c>
      <c r="C289" s="8" t="s">
        <v>481</v>
      </c>
      <c r="D289" s="7" t="s">
        <v>305</v>
      </c>
      <c r="E289" s="7" t="s">
        <v>305</v>
      </c>
      <c r="F289" s="7" t="s">
        <v>499</v>
      </c>
      <c r="G289" s="7">
        <v>338069</v>
      </c>
      <c r="H289" s="7">
        <v>412086</v>
      </c>
      <c r="I289" s="11">
        <v>0</v>
      </c>
      <c r="J289" s="9">
        <v>0</v>
      </c>
      <c r="K289" s="9">
        <v>6.4992822966507182</v>
      </c>
      <c r="L289" s="9">
        <v>1.9574944071588367</v>
      </c>
      <c r="M289" s="11">
        <v>1.4344262295081966</v>
      </c>
      <c r="N289" s="9">
        <v>0</v>
      </c>
      <c r="O289" s="1" t="s">
        <v>794</v>
      </c>
      <c r="P289" s="1" t="str">
        <f>VLOOKUP(TEXT(E289,0),'5) BSP Headroom Data'!$B$7:$L$70,11,FALSE)</f>
        <v>https://www.google.com/maps/d/viewer?mid=1wLVvNAtxF44PseqlxB-yZb4QiTLsY0T8&amp;ll=53.56076%2C-2.79859z=20?hl=en</v>
      </c>
      <c r="Q289" s="1" t="str">
        <f>VLOOKUP(F289,'6)Transmission Capacity - App G'!$C$7:$N$23,11,FALSE)</f>
        <v>https://www.google.com/maps/d/viewer?mid=1wLVvNAtxF44PseqlxB-yZb4QiTLsY0T8&amp;ll=53.56258%2C-2.81944z=20?hl=en</v>
      </c>
    </row>
    <row r="290" spans="2:17" ht="15" x14ac:dyDescent="0.25">
      <c r="B290" s="7" t="s">
        <v>295</v>
      </c>
      <c r="C290" s="8" t="s">
        <v>481</v>
      </c>
      <c r="D290" s="7" t="s">
        <v>404</v>
      </c>
      <c r="E290" s="7" t="s">
        <v>404</v>
      </c>
      <c r="F290" s="7" t="s">
        <v>495</v>
      </c>
      <c r="G290" s="7">
        <v>335344</v>
      </c>
      <c r="H290" s="7">
        <v>542653</v>
      </c>
      <c r="I290" s="11">
        <v>0.21299999999999963</v>
      </c>
      <c r="J290" s="9">
        <v>1.2129999999999996</v>
      </c>
      <c r="K290" s="9">
        <v>1.514963880288958</v>
      </c>
      <c r="L290" s="9">
        <v>1.514963880288958</v>
      </c>
      <c r="M290" s="11">
        <v>1.4344262295081966</v>
      </c>
      <c r="N290" s="9">
        <v>1.2129999999999996</v>
      </c>
      <c r="O290" s="1" t="s">
        <v>795</v>
      </c>
      <c r="P290" s="1" t="str">
        <f>VLOOKUP(TEXT(E290,0),'5) BSP Headroom Data'!$B$7:$L$70,11,FALSE)</f>
        <v>https://www.google.com/maps/d/viewer?mid=1wLVvNAtxF44PseqlxB-yZb4QiTLsY0T8&amp;ll=54.8993%2C-2.9589z=20?hl=en</v>
      </c>
      <c r="Q290" s="1" t="str">
        <f>VLOOKUP(F290,'6)Transmission Capacity - App G'!$C$7:$N$23,11,FALSE)</f>
        <v>https://www.google.com/maps/d/viewer?mid=1wLVvNAtxF44PseqlxB-yZb4QiTLsY0T8&amp;ll=54.94163%2C-2.96438z=20?hl=en</v>
      </c>
    </row>
    <row r="291" spans="2:17" ht="15" x14ac:dyDescent="0.25">
      <c r="B291" s="7" t="s">
        <v>296</v>
      </c>
      <c r="C291" s="8" t="s">
        <v>481</v>
      </c>
      <c r="D291" s="7" t="s">
        <v>384</v>
      </c>
      <c r="E291" s="7" t="s">
        <v>384</v>
      </c>
      <c r="F291" s="7" t="s">
        <v>497</v>
      </c>
      <c r="G291" s="7">
        <v>365151</v>
      </c>
      <c r="H291" s="7">
        <v>491747</v>
      </c>
      <c r="I291" s="11">
        <v>6.6689999999999969</v>
      </c>
      <c r="J291" s="9">
        <v>12.446999999999999</v>
      </c>
      <c r="K291" s="9">
        <v>0</v>
      </c>
      <c r="L291" s="9">
        <v>0</v>
      </c>
      <c r="M291" s="11">
        <v>0</v>
      </c>
      <c r="N291" s="9">
        <v>0</v>
      </c>
      <c r="O291" s="1" t="s">
        <v>796</v>
      </c>
      <c r="P291" s="1" t="str">
        <f>VLOOKUP(TEXT(E291,0),'5) BSP Headroom Data'!$B$7:$L$70,11,FALSE)</f>
        <v>https://www.google.com/maps/d/viewer?mid=1wLVvNAtxF44PseqlxB-yZb4QiTLsY0T8&amp;ll=54.31969%2C-2.74168z=20?hl=en</v>
      </c>
      <c r="Q291" s="1" t="str">
        <f>VLOOKUP(F291,'6)Transmission Capacity - App G'!$C$7:$N$23,11,FALSE)</f>
        <v>https://www.google.com/maps/d/viewer?mid=1wLVvNAtxF44PseqlxB-yZb4QiTLsY0T8&amp;ll=54.0327%2C-2.88898z=20?hl=en</v>
      </c>
    </row>
    <row r="292" spans="2:17" ht="15" x14ac:dyDescent="0.25">
      <c r="B292" s="7" t="s">
        <v>297</v>
      </c>
      <c r="C292" s="8" t="s">
        <v>481</v>
      </c>
      <c r="D292" s="7" t="s">
        <v>383</v>
      </c>
      <c r="E292" s="76" t="s">
        <v>446</v>
      </c>
      <c r="F292" s="7" t="s">
        <v>497</v>
      </c>
      <c r="G292" s="7">
        <v>361018</v>
      </c>
      <c r="H292" s="7">
        <v>507505</v>
      </c>
      <c r="I292" s="11">
        <v>0</v>
      </c>
      <c r="J292" s="9">
        <v>0</v>
      </c>
      <c r="K292" s="9">
        <v>4.9649999999999999</v>
      </c>
      <c r="L292" s="9">
        <v>4.9649999999999999</v>
      </c>
      <c r="M292" s="11">
        <v>4.9649999999999999</v>
      </c>
      <c r="N292" s="9">
        <v>0</v>
      </c>
      <c r="O292" s="1" t="s">
        <v>797</v>
      </c>
      <c r="P292" s="1" t="str">
        <f>VLOOKUP(TEXT(E292,0),'5) BSP Headroom Data'!$B$7:$L$70,11,FALSE)</f>
        <v>https://www.google.com/maps/d/viewer?mid=1wLVvNAtxF44PseqlxB-yZb4QiTLsY0T8&amp;ll=54.66637%2C-2.77723z=20?hl=en</v>
      </c>
      <c r="Q292" s="1" t="str">
        <f>VLOOKUP(F292,'6)Transmission Capacity - App G'!$C$7:$N$23,11,FALSE)</f>
        <v>https://www.google.com/maps/d/viewer?mid=1wLVvNAtxF44PseqlxB-yZb4QiTLsY0T8&amp;ll=54.0327%2C-2.88898z=20?hl=en</v>
      </c>
    </row>
    <row r="293" spans="2:17" ht="15" x14ac:dyDescent="0.25">
      <c r="B293" s="7" t="s">
        <v>298</v>
      </c>
      <c r="C293" s="8" t="s">
        <v>481</v>
      </c>
      <c r="D293" s="7" t="s">
        <v>258</v>
      </c>
      <c r="E293" s="7" t="s">
        <v>258</v>
      </c>
      <c r="F293" s="7" t="s">
        <v>258</v>
      </c>
      <c r="G293" s="7">
        <v>381588</v>
      </c>
      <c r="H293" s="7">
        <v>463721</v>
      </c>
      <c r="I293" s="11">
        <v>0</v>
      </c>
      <c r="J293" s="9">
        <v>7.4589999999999996</v>
      </c>
      <c r="K293" s="9">
        <v>13.406000000000001</v>
      </c>
      <c r="L293" s="9">
        <v>13.199105145413883</v>
      </c>
      <c r="M293" s="11">
        <v>9.672131147540993</v>
      </c>
      <c r="N293" s="9">
        <v>7.4589999999999996</v>
      </c>
      <c r="O293" s="1" t="s">
        <v>798</v>
      </c>
      <c r="P293" s="1" t="str">
        <f>VLOOKUP(TEXT(E293,0),'5) BSP Headroom Data'!$B$7:$L$70,11,FALSE)</f>
        <v>https://www.google.com/maps/d/viewer?mid=1wLVvNAtxF44PseqlxB-yZb4QiTLsY0T8&amp;ll=53.79502%2C-2.32919z=20?hl=en</v>
      </c>
      <c r="Q293" s="1" t="str">
        <f>VLOOKUP(F293,'6)Transmission Capacity - App G'!$C$7:$N$23,11,FALSE)</f>
        <v>https://www.google.com/maps/d/viewer?mid=1wLVvNAtxF44PseqlxB-yZb4QiTLsY0T8&amp;ll=53.79502%2C-2.32919z=20?hl=en</v>
      </c>
    </row>
    <row r="294" spans="2:17" ht="15" x14ac:dyDescent="0.25">
      <c r="B294" s="7" t="s">
        <v>299</v>
      </c>
      <c r="C294" s="8" t="s">
        <v>481</v>
      </c>
      <c r="D294" s="7" t="s">
        <v>397</v>
      </c>
      <c r="E294" s="7" t="s">
        <v>397</v>
      </c>
      <c r="F294" s="7" t="s">
        <v>496</v>
      </c>
      <c r="G294" s="7">
        <v>352653</v>
      </c>
      <c r="H294" s="7">
        <v>421636</v>
      </c>
      <c r="I294" s="11">
        <v>0</v>
      </c>
      <c r="J294" s="9">
        <v>4.0619999999999976</v>
      </c>
      <c r="K294" s="9">
        <v>32.328013582342955</v>
      </c>
      <c r="L294" s="9">
        <v>13.151147098515521</v>
      </c>
      <c r="M294" s="11">
        <v>9.4519883608147452</v>
      </c>
      <c r="N294" s="9">
        <v>4.0619999999999976</v>
      </c>
      <c r="O294" s="1" t="s">
        <v>799</v>
      </c>
      <c r="P294" s="1" t="str">
        <f>VLOOKUP(TEXT(E294,0),'5) BSP Headroom Data'!$B$7:$L$70,11,FALSE)</f>
        <v>https://www.google.com/maps/d/viewer?mid=1wLVvNAtxF44PseqlxB-yZb4QiTLsY0T8&amp;ll=53.70478%2C-2.69663z=20?hl=en</v>
      </c>
      <c r="Q294" s="1" t="str">
        <f>VLOOKUP(F294,'6)Transmission Capacity - App G'!$C$7:$N$23,11,FALSE)</f>
        <v>https://www.google.com/maps/d/viewer?mid=1wLVvNAtxF44PseqlxB-yZb4QiTLsY0T8&amp;ll=53.74622%2C-2.75632z=20?hl=en</v>
      </c>
    </row>
    <row r="295" spans="2:17" ht="15" x14ac:dyDescent="0.25">
      <c r="B295" s="7" t="s">
        <v>300</v>
      </c>
      <c r="C295" s="8" t="s">
        <v>480</v>
      </c>
      <c r="D295" s="7" t="s">
        <v>48</v>
      </c>
      <c r="E295" s="7" t="s">
        <v>48</v>
      </c>
      <c r="F295" s="7" t="s">
        <v>496</v>
      </c>
      <c r="G295" s="7">
        <v>330806</v>
      </c>
      <c r="H295" s="7">
        <v>435291</v>
      </c>
      <c r="I295" s="11">
        <v>1.2199999999999989</v>
      </c>
      <c r="J295" s="9">
        <v>6.7199999999999989</v>
      </c>
      <c r="K295" s="9">
        <v>32.967346938775506</v>
      </c>
      <c r="L295" s="9">
        <v>11.451934583167136</v>
      </c>
      <c r="M295" s="11">
        <v>8.3540268388024916</v>
      </c>
      <c r="N295" s="9">
        <v>6.7199999999999989</v>
      </c>
      <c r="O295" s="1" t="s">
        <v>800</v>
      </c>
      <c r="P295" s="1" t="str">
        <f>VLOOKUP(TEXT(E295,0),'5) BSP Headroom Data'!$B$7:$L$70,11,FALSE)</f>
        <v>https://www.google.com/maps/d/viewer?mid=1wLVvNAtxF44PseqlxB-yZb4QiTLsY0T8&amp;ll=53.80944%2C-3.05179z=20?hl=en</v>
      </c>
      <c r="Q295" s="1" t="str">
        <f>VLOOKUP(F295,'6)Transmission Capacity - App G'!$C$7:$N$23,11,FALSE)</f>
        <v>https://www.google.com/maps/d/viewer?mid=1wLVvNAtxF44PseqlxB-yZb4QiTLsY0T8&amp;ll=53.74622%2C-2.75632z=20?hl=en</v>
      </c>
    </row>
    <row r="296" spans="2:17" ht="15" x14ac:dyDescent="0.25">
      <c r="B296" s="7" t="s">
        <v>301</v>
      </c>
      <c r="C296" s="8" t="s">
        <v>481</v>
      </c>
      <c r="D296" s="7" t="s">
        <v>383</v>
      </c>
      <c r="E296" s="76" t="s">
        <v>446</v>
      </c>
      <c r="F296" s="7" t="s">
        <v>497</v>
      </c>
      <c r="G296" s="7">
        <v>356910</v>
      </c>
      <c r="H296" s="7">
        <v>513357</v>
      </c>
      <c r="I296" s="11">
        <v>0</v>
      </c>
      <c r="J296" s="9">
        <v>0</v>
      </c>
      <c r="K296" s="9">
        <v>12.354545454545455</v>
      </c>
      <c r="L296" s="9">
        <v>12.354545454545455</v>
      </c>
      <c r="M296" s="11">
        <v>12.354545454545455</v>
      </c>
      <c r="N296" s="9">
        <v>0</v>
      </c>
      <c r="O296" s="1" t="s">
        <v>801</v>
      </c>
      <c r="P296" s="1" t="str">
        <f>VLOOKUP(TEXT(E296,0),'5) BSP Headroom Data'!$B$7:$L$70,11,FALSE)</f>
        <v>https://www.google.com/maps/d/viewer?mid=1wLVvNAtxF44PseqlxB-yZb4QiTLsY0T8&amp;ll=54.66637%2C-2.77723z=20?hl=en</v>
      </c>
      <c r="Q296" s="1" t="str">
        <f>VLOOKUP(F296,'6)Transmission Capacity - App G'!$C$7:$N$23,11,FALSE)</f>
        <v>https://www.google.com/maps/d/viewer?mid=1wLVvNAtxF44PseqlxB-yZb4QiTLsY0T8&amp;ll=54.0327%2C-2.88898z=20?hl=en</v>
      </c>
    </row>
    <row r="297" spans="2:17" ht="15" x14ac:dyDescent="0.25">
      <c r="B297" s="7" t="s">
        <v>302</v>
      </c>
      <c r="C297" s="8" t="s">
        <v>480</v>
      </c>
      <c r="D297" s="7" t="s">
        <v>289</v>
      </c>
      <c r="E297" s="7" t="s">
        <v>289</v>
      </c>
      <c r="F297" s="7" t="s">
        <v>419</v>
      </c>
      <c r="G297" s="7">
        <v>394298</v>
      </c>
      <c r="H297" s="7">
        <v>409450</v>
      </c>
      <c r="I297" s="11">
        <v>9.1569999999999983</v>
      </c>
      <c r="J297" s="9">
        <v>13.757</v>
      </c>
      <c r="K297" s="9">
        <v>0</v>
      </c>
      <c r="L297" s="9">
        <v>0</v>
      </c>
      <c r="M297" s="11">
        <v>0</v>
      </c>
      <c r="N297" s="9">
        <v>0</v>
      </c>
      <c r="O297" s="1" t="s">
        <v>802</v>
      </c>
      <c r="P297" s="1" t="str">
        <f>VLOOKUP(TEXT(E297,0),'5) BSP Headroom Data'!$B$7:$L$70,11,FALSE)</f>
        <v>https://www.google.com/maps/d/viewer?mid=1wLVvNAtxF44PseqlxB-yZb4QiTLsY0T8&amp;ll=53.56464%2C-2.11572z=20?hl=en</v>
      </c>
      <c r="Q297" s="1" t="str">
        <f>VLOOKUP(F297,'6)Transmission Capacity - App G'!$C$7:$N$23,11,FALSE)</f>
        <v>https://www.google.com/maps/d/viewer?mid=1wLVvNAtxF44PseqlxB-yZb4QiTLsY0T8&amp;ll=53.52976%2C-2.16566z=20?hl=en</v>
      </c>
    </row>
    <row r="298" spans="2:17" ht="15" x14ac:dyDescent="0.25">
      <c r="B298" s="7" t="s">
        <v>303</v>
      </c>
      <c r="C298" s="8" t="s">
        <v>481</v>
      </c>
      <c r="D298" s="7" t="s">
        <v>386</v>
      </c>
      <c r="E298" s="76" t="s">
        <v>323</v>
      </c>
      <c r="F298" s="7" t="s">
        <v>495</v>
      </c>
      <c r="G298" s="7">
        <v>300289</v>
      </c>
      <c r="H298" s="7">
        <v>530805</v>
      </c>
      <c r="I298" s="11">
        <v>14.382352941176471</v>
      </c>
      <c r="J298" s="9">
        <v>21.04</v>
      </c>
      <c r="K298" s="9">
        <v>2.6844262295081971</v>
      </c>
      <c r="L298" s="9">
        <v>0.44197031039136303</v>
      </c>
      <c r="M298" s="11">
        <v>0.31765276430649858</v>
      </c>
      <c r="N298" s="9">
        <v>2.6844262295081971</v>
      </c>
      <c r="O298" s="1" t="s">
        <v>803</v>
      </c>
      <c r="P298" s="1" t="str">
        <f>VLOOKUP(TEXT(E298,0),'5) BSP Headroom Data'!$B$7:$L$70,11,FALSE)</f>
        <v>https://www.google.com/maps/d/viewer?mid=1wLVvNAtxF44PseqlxB-yZb4QiTLsY0T8&amp;ll=54.66252%2C-3.54717z=20?hl=en</v>
      </c>
      <c r="Q298" s="1" t="str">
        <f>VLOOKUP(F298,'6)Transmission Capacity - App G'!$C$7:$N$23,11,FALSE)</f>
        <v>https://www.google.com/maps/d/viewer?mid=1wLVvNAtxF44PseqlxB-yZb4QiTLsY0T8&amp;ll=54.94163%2C-2.96438z=20?hl=en</v>
      </c>
    </row>
    <row r="299" spans="2:17" ht="15" x14ac:dyDescent="0.25">
      <c r="B299" s="7" t="s">
        <v>304</v>
      </c>
      <c r="C299" s="8" t="s">
        <v>481</v>
      </c>
      <c r="D299" s="7" t="s">
        <v>404</v>
      </c>
      <c r="E299" s="7" t="s">
        <v>404</v>
      </c>
      <c r="F299" s="7" t="s">
        <v>495</v>
      </c>
      <c r="G299" s="7">
        <v>311307</v>
      </c>
      <c r="H299" s="7">
        <v>553464</v>
      </c>
      <c r="I299" s="11">
        <v>5.0499999999999829</v>
      </c>
      <c r="J299" s="9">
        <v>28.049999999999983</v>
      </c>
      <c r="K299" s="9">
        <v>7</v>
      </c>
      <c r="L299" s="9">
        <v>1.9574944071588367</v>
      </c>
      <c r="M299" s="11">
        <v>1.4344262295081966</v>
      </c>
      <c r="N299" s="9">
        <v>7</v>
      </c>
      <c r="O299" s="1" t="s">
        <v>804</v>
      </c>
      <c r="P299" s="1" t="str">
        <f>VLOOKUP(TEXT(E299,0),'5) BSP Headroom Data'!$B$7:$L$70,11,FALSE)</f>
        <v>https://www.google.com/maps/d/viewer?mid=1wLVvNAtxF44PseqlxB-yZb4QiTLsY0T8&amp;ll=54.8993%2C-2.9589z=20?hl=en</v>
      </c>
      <c r="Q299" s="1" t="str">
        <f>VLOOKUP(F299,'6)Transmission Capacity - App G'!$C$7:$N$23,11,FALSE)</f>
        <v>https://www.google.com/maps/d/viewer?mid=1wLVvNAtxF44PseqlxB-yZb4QiTLsY0T8&amp;ll=54.94163%2C-2.96438z=20?hl=en</v>
      </c>
    </row>
    <row r="300" spans="2:17" ht="15" x14ac:dyDescent="0.25">
      <c r="B300" s="7" t="s">
        <v>305</v>
      </c>
      <c r="C300" s="8" t="s">
        <v>481</v>
      </c>
      <c r="D300" s="7" t="s">
        <v>305</v>
      </c>
      <c r="E300" s="7" t="s">
        <v>305</v>
      </c>
      <c r="F300" s="7" t="s">
        <v>499</v>
      </c>
      <c r="G300" s="7">
        <v>347198</v>
      </c>
      <c r="H300" s="7">
        <v>407434</v>
      </c>
      <c r="I300" s="11">
        <v>0</v>
      </c>
      <c r="J300" s="9">
        <v>0</v>
      </c>
      <c r="K300" s="9">
        <v>2.9672131147541139</v>
      </c>
      <c r="L300" s="9">
        <v>0.48852901484480687</v>
      </c>
      <c r="M300" s="11">
        <v>0.35111542192046741</v>
      </c>
      <c r="N300" s="9">
        <v>0</v>
      </c>
      <c r="O300" s="1" t="s">
        <v>805</v>
      </c>
      <c r="P300" s="1" t="str">
        <f>VLOOKUP(TEXT(E300,0),'5) BSP Headroom Data'!$B$7:$L$70,11,FALSE)</f>
        <v>https://www.google.com/maps/d/viewer?mid=1wLVvNAtxF44PseqlxB-yZb4QiTLsY0T8&amp;ll=53.56076%2C-2.79859z=20?hl=en</v>
      </c>
      <c r="Q300" s="1" t="str">
        <f>VLOOKUP(F300,'6)Transmission Capacity - App G'!$C$7:$N$23,11,FALSE)</f>
        <v>https://www.google.com/maps/d/viewer?mid=1wLVvNAtxF44PseqlxB-yZb4QiTLsY0T8&amp;ll=53.56258%2C-2.81944z=20?hl=en</v>
      </c>
    </row>
    <row r="301" spans="2:17" ht="15" x14ac:dyDescent="0.25">
      <c r="B301" s="7" t="s">
        <v>306</v>
      </c>
      <c r="C301" s="8" t="s">
        <v>481</v>
      </c>
      <c r="D301" s="7" t="s">
        <v>383</v>
      </c>
      <c r="E301" s="76" t="s">
        <v>446</v>
      </c>
      <c r="F301" s="7" t="s">
        <v>497</v>
      </c>
      <c r="G301" s="7">
        <v>342672</v>
      </c>
      <c r="H301" s="7">
        <v>538337</v>
      </c>
      <c r="I301" s="11">
        <v>0</v>
      </c>
      <c r="J301" s="9">
        <v>0</v>
      </c>
      <c r="K301" s="9">
        <v>29.809090909090909</v>
      </c>
      <c r="L301" s="9">
        <v>25.487179487179485</v>
      </c>
      <c r="M301" s="11">
        <v>18.318137730358874</v>
      </c>
      <c r="N301" s="9">
        <v>0</v>
      </c>
      <c r="O301" s="1" t="s">
        <v>806</v>
      </c>
      <c r="P301" s="1" t="str">
        <f>VLOOKUP(TEXT(E301,0),'5) BSP Headroom Data'!$B$7:$L$70,11,FALSE)</f>
        <v>https://www.google.com/maps/d/viewer?mid=1wLVvNAtxF44PseqlxB-yZb4QiTLsY0T8&amp;ll=54.66637%2C-2.77723z=20?hl=en</v>
      </c>
      <c r="Q301" s="1" t="str">
        <f>VLOOKUP(F301,'6)Transmission Capacity - App G'!$C$7:$N$23,11,FALSE)</f>
        <v>https://www.google.com/maps/d/viewer?mid=1wLVvNAtxF44PseqlxB-yZb4QiTLsY0T8&amp;ll=54.0327%2C-2.88898z=20?hl=en</v>
      </c>
    </row>
    <row r="302" spans="2:17" ht="15" x14ac:dyDescent="0.25">
      <c r="B302" s="7" t="s">
        <v>307</v>
      </c>
      <c r="C302" s="8" t="s">
        <v>481</v>
      </c>
      <c r="D302" s="7" t="s">
        <v>123</v>
      </c>
      <c r="E302" s="7" t="s">
        <v>123</v>
      </c>
      <c r="F302" s="7" t="s">
        <v>495</v>
      </c>
      <c r="G302" s="7">
        <v>297180</v>
      </c>
      <c r="H302" s="7">
        <v>518183</v>
      </c>
      <c r="I302" s="11">
        <v>4.879999999999999</v>
      </c>
      <c r="J302" s="9">
        <v>6.879999999999999</v>
      </c>
      <c r="K302" s="9">
        <v>16.817073170731707</v>
      </c>
      <c r="L302" s="9">
        <v>16.817073170731707</v>
      </c>
      <c r="M302" s="11">
        <v>12.695441319107662</v>
      </c>
      <c r="N302" s="9">
        <v>6.879999999999999</v>
      </c>
      <c r="O302" s="1" t="s">
        <v>807</v>
      </c>
      <c r="P302" s="1" t="str">
        <f>VLOOKUP(TEXT(E302,0),'5) BSP Headroom Data'!$B$7:$L$70,11,FALSE)</f>
        <v>https://www.google.com/maps/d/viewer?mid=1wLVvNAtxF44PseqlxB-yZb4QiTLsY0T8&amp;ll=54.50354%2C-3.52919z=20?hl=en</v>
      </c>
      <c r="Q302" s="1" t="str">
        <f>VLOOKUP(F302,'6)Transmission Capacity - App G'!$C$7:$N$23,11,FALSE)</f>
        <v>https://www.google.com/maps/d/viewer?mid=1wLVvNAtxF44PseqlxB-yZb4QiTLsY0T8&amp;ll=54.94163%2C-2.96438z=20?hl=en</v>
      </c>
    </row>
    <row r="303" spans="2:17" ht="15" x14ac:dyDescent="0.25">
      <c r="B303" s="7" t="s">
        <v>308</v>
      </c>
      <c r="C303" s="8" t="s">
        <v>480</v>
      </c>
      <c r="D303" s="7" t="s">
        <v>408</v>
      </c>
      <c r="E303" s="7" t="s">
        <v>408</v>
      </c>
      <c r="F303" s="7" t="s">
        <v>420</v>
      </c>
      <c r="G303" s="7">
        <v>391844</v>
      </c>
      <c r="H303" s="7">
        <v>398322</v>
      </c>
      <c r="I303" s="11">
        <v>3.6999999999999993</v>
      </c>
      <c r="J303" s="9">
        <v>11.7</v>
      </c>
      <c r="K303" s="9">
        <v>3.9999999999999694</v>
      </c>
      <c r="L303" s="9">
        <v>0.69798657718120272</v>
      </c>
      <c r="M303" s="11">
        <v>0.51147540983606166</v>
      </c>
      <c r="N303" s="9">
        <v>3.9999999999999694</v>
      </c>
      <c r="O303" s="1" t="s">
        <v>808</v>
      </c>
      <c r="P303" s="1" t="str">
        <f>VLOOKUP(TEXT(E303,0),'5) BSP Headroom Data'!$B$7:$L$70,11,FALSE)</f>
        <v>https://www.google.com/maps/d/viewer?mid=1wLVvNAtxF44PseqlxB-yZb4QiTLsY0T8&amp;ll=53.4802%2C-2.14954z=20?hl=en</v>
      </c>
      <c r="Q303" s="1" t="str">
        <f>VLOOKUP(F303,'6)Transmission Capacity - App G'!$C$7:$N$23,11,FALSE)</f>
        <v>https://www.google.com/maps/d/viewer?mid=1wLVvNAtxF44PseqlxB-yZb4QiTLsY0T8&amp;ll=53.49223%2C-2.04417z=20?hl=en</v>
      </c>
    </row>
    <row r="304" spans="2:17" ht="15" x14ac:dyDescent="0.25">
      <c r="B304" s="7" t="s">
        <v>309</v>
      </c>
      <c r="C304" s="8" t="s">
        <v>481</v>
      </c>
      <c r="D304" s="7" t="s">
        <v>396</v>
      </c>
      <c r="E304" s="7" t="s">
        <v>396</v>
      </c>
      <c r="F304" s="7" t="s">
        <v>396</v>
      </c>
      <c r="G304" s="7">
        <v>392001</v>
      </c>
      <c r="H304" s="7">
        <v>372504</v>
      </c>
      <c r="I304" s="11">
        <v>0</v>
      </c>
      <c r="J304" s="9">
        <v>0</v>
      </c>
      <c r="K304" s="9">
        <v>11.217948717948717</v>
      </c>
      <c r="L304" s="9">
        <v>1.9574944071588367</v>
      </c>
      <c r="M304" s="11">
        <v>1.4344262295081966</v>
      </c>
      <c r="N304" s="9">
        <v>0</v>
      </c>
      <c r="O304" s="1" t="s">
        <v>809</v>
      </c>
      <c r="P304" s="1" t="str">
        <f>VLOOKUP(TEXT(E304,0),'5) BSP Headroom Data'!$B$7:$L$70,11,FALSE)</f>
        <v>https://www.google.com/maps/d/viewer?mid=1wLVvNAtxF44PseqlxB-yZb4QiTLsY0T8&amp;ll=53.26811%2C-2.12063z=20?hl=en</v>
      </c>
      <c r="Q304" s="1" t="str">
        <f>VLOOKUP(F304,'6)Transmission Capacity - App G'!$C$7:$N$23,11,FALSE)</f>
        <v>https://www.google.com/maps/d/viewer?mid=1wLVvNAtxF44PseqlxB-yZb4QiTLsY0T8&amp;ll=53.26811%2C-2.12063z=20?hl=en</v>
      </c>
    </row>
    <row r="305" spans="2:17" ht="15" x14ac:dyDescent="0.25">
      <c r="B305" s="7" t="s">
        <v>310</v>
      </c>
      <c r="C305" s="8" t="s">
        <v>481</v>
      </c>
      <c r="D305" s="7" t="s">
        <v>387</v>
      </c>
      <c r="E305" s="7" t="s">
        <v>387</v>
      </c>
      <c r="F305" s="7" t="s">
        <v>496</v>
      </c>
      <c r="G305" s="7">
        <v>336410</v>
      </c>
      <c r="H305" s="7">
        <v>427512</v>
      </c>
      <c r="I305" s="11">
        <v>13.771111111111111</v>
      </c>
      <c r="J305" s="9">
        <v>18.71</v>
      </c>
      <c r="K305" s="9">
        <v>29.462962962962962</v>
      </c>
      <c r="L305" s="9">
        <v>12.161943319838057</v>
      </c>
      <c r="M305" s="11">
        <v>8.7410281280310382</v>
      </c>
      <c r="N305" s="9">
        <v>18.71</v>
      </c>
      <c r="O305" s="1" t="s">
        <v>810</v>
      </c>
      <c r="P305" s="1" t="str">
        <f>VLOOKUP(TEXT(E305,0),'5) BSP Headroom Data'!$B$7:$L$70,11,FALSE)</f>
        <v>https://www.google.com/maps/d/viewer?mid=1wLVvNAtxF44PseqlxB-yZb4QiTLsY0T8&amp;ll=53.75633%2C-2.98215z=20?hl=en</v>
      </c>
      <c r="Q305" s="1" t="str">
        <f>VLOOKUP(F305,'6)Transmission Capacity - App G'!$C$7:$N$23,11,FALSE)</f>
        <v>https://www.google.com/maps/d/viewer?mid=1wLVvNAtxF44PseqlxB-yZb4QiTLsY0T8&amp;ll=53.74622%2C-2.75632z=20?hl=en</v>
      </c>
    </row>
    <row r="306" spans="2:17" ht="15" x14ac:dyDescent="0.25">
      <c r="B306" s="7" t="s">
        <v>311</v>
      </c>
      <c r="C306" s="8" t="s">
        <v>481</v>
      </c>
      <c r="D306" s="7" t="s">
        <v>396</v>
      </c>
      <c r="E306" s="7" t="s">
        <v>396</v>
      </c>
      <c r="F306" s="7" t="s">
        <v>396</v>
      </c>
      <c r="G306" s="7">
        <v>390968</v>
      </c>
      <c r="H306" s="7">
        <v>373004</v>
      </c>
      <c r="I306" s="11">
        <v>0</v>
      </c>
      <c r="J306" s="9">
        <v>0</v>
      </c>
      <c r="K306" s="9">
        <v>11.217948717948717</v>
      </c>
      <c r="L306" s="9">
        <v>1.9574944071588367</v>
      </c>
      <c r="M306" s="11">
        <v>1.4344262295081966</v>
      </c>
      <c r="N306" s="9">
        <v>0</v>
      </c>
      <c r="O306" s="1" t="s">
        <v>811</v>
      </c>
      <c r="P306" s="1" t="str">
        <f>VLOOKUP(TEXT(E306,0),'5) BSP Headroom Data'!$B$7:$L$70,11,FALSE)</f>
        <v>https://www.google.com/maps/d/viewer?mid=1wLVvNAtxF44PseqlxB-yZb4QiTLsY0T8&amp;ll=53.26811%2C-2.12063z=20?hl=en</v>
      </c>
      <c r="Q306" s="1" t="str">
        <f>VLOOKUP(F306,'6)Transmission Capacity - App G'!$C$7:$N$23,11,FALSE)</f>
        <v>https://www.google.com/maps/d/viewer?mid=1wLVvNAtxF44PseqlxB-yZb4QiTLsY0T8&amp;ll=53.26811%2C-2.12063z=20?hl=en</v>
      </c>
    </row>
    <row r="307" spans="2:17" ht="15" x14ac:dyDescent="0.25">
      <c r="B307" s="7" t="s">
        <v>312</v>
      </c>
      <c r="C307" s="8" t="s">
        <v>480</v>
      </c>
      <c r="D307" s="7" t="s">
        <v>393</v>
      </c>
      <c r="E307" s="7" t="s">
        <v>393</v>
      </c>
      <c r="F307" s="7" t="s">
        <v>423</v>
      </c>
      <c r="G307" s="7">
        <v>371065</v>
      </c>
      <c r="H307" s="7">
        <v>409109</v>
      </c>
      <c r="I307" s="11">
        <v>6.2149999999999999</v>
      </c>
      <c r="J307" s="9">
        <v>6.2149999999999999</v>
      </c>
      <c r="K307" s="9">
        <v>11.217948717948717</v>
      </c>
      <c r="L307" s="9">
        <v>1.9574944071588367</v>
      </c>
      <c r="M307" s="11">
        <v>1.4344262295081966</v>
      </c>
      <c r="N307" s="9">
        <v>6.2149999999999999</v>
      </c>
      <c r="O307" s="1" t="s">
        <v>812</v>
      </c>
      <c r="P307" s="1" t="str">
        <f>VLOOKUP(TEXT(E307,0),'5) BSP Headroom Data'!$B$7:$L$70,11,FALSE)</f>
        <v>https://www.google.com/maps/d/viewer?mid=1wLVvNAtxF44PseqlxB-yZb4QiTLsY0T8&amp;ll=53.59102%2C-2.42059z=20?hl=en</v>
      </c>
      <c r="Q307" s="1" t="str">
        <f>VLOOKUP(F307,'6)Transmission Capacity - App G'!$C$7:$N$23,11,FALSE)</f>
        <v>https://www.google.com/maps/d/viewer?mid=1wLVvNAtxF44PseqlxB-yZb4QiTLsY0T8&amp;ll=53.53905%2C-2.35884z=20?hl=en</v>
      </c>
    </row>
    <row r="308" spans="2:17" ht="15" x14ac:dyDescent="0.25">
      <c r="B308" s="7" t="s">
        <v>313</v>
      </c>
      <c r="C308" s="8" t="s">
        <v>481</v>
      </c>
      <c r="D308" s="7" t="s">
        <v>391</v>
      </c>
      <c r="E308" s="7" t="s">
        <v>391</v>
      </c>
      <c r="F308" s="7" t="s">
        <v>495</v>
      </c>
      <c r="G308" s="7">
        <v>361282</v>
      </c>
      <c r="H308" s="7">
        <v>570359</v>
      </c>
      <c r="I308" s="11">
        <v>25.628999999999998</v>
      </c>
      <c r="J308" s="9">
        <v>32.628999999999998</v>
      </c>
      <c r="K308" s="9">
        <v>1.6794871794871795</v>
      </c>
      <c r="L308" s="9">
        <v>0.44197031039136303</v>
      </c>
      <c r="M308" s="11">
        <v>0.31765276430649858</v>
      </c>
      <c r="N308" s="9">
        <v>1.6794871794871795</v>
      </c>
      <c r="O308" s="1" t="s">
        <v>813</v>
      </c>
      <c r="P308" s="77" t="s">
        <v>813</v>
      </c>
      <c r="Q308" s="1" t="str">
        <f>VLOOKUP(F308,'6)Transmission Capacity - App G'!$C$7:$N$23,11,FALSE)</f>
        <v>https://www.google.com/maps/d/viewer?mid=1wLVvNAtxF44PseqlxB-yZb4QiTLsY0T8&amp;ll=54.94163%2C-2.96438z=20?hl=en</v>
      </c>
    </row>
    <row r="309" spans="2:17" ht="15" x14ac:dyDescent="0.25">
      <c r="B309" s="7" t="s">
        <v>314</v>
      </c>
      <c r="C309" s="8" t="s">
        <v>480</v>
      </c>
      <c r="D309" s="7" t="s">
        <v>285</v>
      </c>
      <c r="E309" s="7" t="s">
        <v>285</v>
      </c>
      <c r="F309" s="7" t="s">
        <v>417</v>
      </c>
      <c r="G309" s="7">
        <v>387882</v>
      </c>
      <c r="H309" s="7">
        <v>414309</v>
      </c>
      <c r="I309" s="11">
        <v>7.1240000000000006</v>
      </c>
      <c r="J309" s="9">
        <v>10.624000000000001</v>
      </c>
      <c r="K309" s="9">
        <v>0</v>
      </c>
      <c r="L309" s="9">
        <v>0</v>
      </c>
      <c r="M309" s="11">
        <v>0</v>
      </c>
      <c r="N309" s="9">
        <v>0</v>
      </c>
      <c r="O309" s="1" t="s">
        <v>814</v>
      </c>
      <c r="P309" s="1" t="str">
        <f>VLOOKUP(TEXT(E309,0),'5) BSP Headroom Data'!$B$7:$L$70,11,FALSE)</f>
        <v>https://www.google.com/maps/d/viewer?mid=1wLVvNAtxF44PseqlxB-yZb4QiTLsY0T8&amp;ll=53.61653%2C-2.16602z=20?hl=en</v>
      </c>
      <c r="Q309" s="1" t="str">
        <f>VLOOKUP(F309,'6)Transmission Capacity - App G'!$C$7:$N$23,11,FALSE)</f>
        <v>https://www.google.com/maps/d/viewer?mid=1wLVvNAtxF44PseqlxB-yZb4QiTLsY0T8&amp;ll=53.62146%2C-2.21622z=20?hl=en</v>
      </c>
    </row>
    <row r="310" spans="2:17" ht="15" x14ac:dyDescent="0.25">
      <c r="B310" s="7" t="s">
        <v>315</v>
      </c>
      <c r="C310" s="8" t="s">
        <v>480</v>
      </c>
      <c r="D310" s="7" t="s">
        <v>242</v>
      </c>
      <c r="E310" s="7" t="s">
        <v>242</v>
      </c>
      <c r="F310" s="7" t="s">
        <v>258</v>
      </c>
      <c r="G310" s="7">
        <v>385446</v>
      </c>
      <c r="H310" s="7">
        <v>437481</v>
      </c>
      <c r="I310" s="11">
        <v>0</v>
      </c>
      <c r="J310" s="9">
        <v>0</v>
      </c>
      <c r="K310" s="9">
        <v>0</v>
      </c>
      <c r="L310" s="9">
        <v>0</v>
      </c>
      <c r="M310" s="11">
        <v>0</v>
      </c>
      <c r="N310" s="9">
        <v>0</v>
      </c>
      <c r="O310" s="1" t="s">
        <v>815</v>
      </c>
      <c r="P310" s="1" t="str">
        <f>VLOOKUP(TEXT(E310,0),'5) BSP Headroom Data'!$B$7:$L$70,11,FALSE)</f>
        <v>https://www.google.com/maps/d/viewer?mid=1wLVvNAtxF44PseqlxB-yZb4QiTLsY0T8&amp;ll=53.84299%2C-2.214z=20?hl=en</v>
      </c>
      <c r="Q310" s="1" t="str">
        <f>VLOOKUP(F310,'6)Transmission Capacity - App G'!$C$7:$N$23,11,FALSE)</f>
        <v>https://www.google.com/maps/d/viewer?mid=1wLVvNAtxF44PseqlxB-yZb4QiTLsY0T8&amp;ll=53.79502%2C-2.32919z=20?hl=en</v>
      </c>
    </row>
    <row r="311" spans="2:17" ht="15" x14ac:dyDescent="0.25">
      <c r="B311" s="7" t="s">
        <v>316</v>
      </c>
      <c r="C311" s="8" t="s">
        <v>481</v>
      </c>
      <c r="D311" s="7" t="s">
        <v>205</v>
      </c>
      <c r="E311" s="7" t="s">
        <v>205</v>
      </c>
      <c r="F311" s="7" t="s">
        <v>424</v>
      </c>
      <c r="G311" s="7">
        <v>347661</v>
      </c>
      <c r="H311" s="7">
        <v>461494</v>
      </c>
      <c r="I311" s="11">
        <v>18.338999999999999</v>
      </c>
      <c r="J311" s="9">
        <v>22.530999999999992</v>
      </c>
      <c r="K311" s="9">
        <v>41.1348623853211</v>
      </c>
      <c r="L311" s="9">
        <v>8.4439946018893401</v>
      </c>
      <c r="M311" s="11">
        <v>6.0688651794374415</v>
      </c>
      <c r="N311" s="9">
        <v>22.530999999999992</v>
      </c>
      <c r="O311" s="1" t="s">
        <v>816</v>
      </c>
      <c r="P311" s="1" t="str">
        <f>VLOOKUP(TEXT(E311,0),'5) BSP Headroom Data'!$B$7:$L$70,11,FALSE)</f>
        <v>https://www.google.com/maps/d/viewer?mid=1wLVvNAtxF44PseqlxB-yZb4QiTLsY0T8&amp;ll=54.06622%2C-2.78639z=20?hl=en</v>
      </c>
      <c r="Q311" s="1" t="str">
        <f>VLOOKUP(F311,'6)Transmission Capacity - App G'!$C$7:$N$23,11,FALSE)</f>
        <v>https://www.google.com/maps/d/viewer?mid=1wLVvNAtxF44PseqlxB-yZb4QiTLsY0T8&amp;ll=54.29784%2C-2.67178z=20?hl=en</v>
      </c>
    </row>
    <row r="312" spans="2:17" ht="15" x14ac:dyDescent="0.25">
      <c r="B312" s="7" t="s">
        <v>317</v>
      </c>
      <c r="C312" s="8" t="s">
        <v>480</v>
      </c>
      <c r="D312" s="7" t="s">
        <v>205</v>
      </c>
      <c r="E312" s="7" t="s">
        <v>205</v>
      </c>
      <c r="F312" s="7" t="s">
        <v>424</v>
      </c>
      <c r="G312" s="7">
        <v>347651</v>
      </c>
      <c r="H312" s="7">
        <v>461484</v>
      </c>
      <c r="I312" s="11">
        <v>10.869</v>
      </c>
      <c r="J312" s="9">
        <v>14.969000000000001</v>
      </c>
      <c r="K312" s="9">
        <v>30.858620689655172</v>
      </c>
      <c r="L312" s="9">
        <v>11.875548464299962</v>
      </c>
      <c r="M312" s="11">
        <v>8.6630472673224581</v>
      </c>
      <c r="N312" s="9">
        <v>14.969000000000001</v>
      </c>
      <c r="O312" s="1" t="s">
        <v>816</v>
      </c>
      <c r="P312" s="1" t="str">
        <f>VLOOKUP(TEXT(E312,0),'5) BSP Headroom Data'!$B$7:$L$70,11,FALSE)</f>
        <v>https://www.google.com/maps/d/viewer?mid=1wLVvNAtxF44PseqlxB-yZb4QiTLsY0T8&amp;ll=54.06622%2C-2.78639z=20?hl=en</v>
      </c>
      <c r="Q312" s="1" t="str">
        <f>VLOOKUP(F312,'6)Transmission Capacity - App G'!$C$7:$N$23,11,FALSE)</f>
        <v>https://www.google.com/maps/d/viewer?mid=1wLVvNAtxF44PseqlxB-yZb4QiTLsY0T8&amp;ll=54.29784%2C-2.67178z=20?hl=en</v>
      </c>
    </row>
    <row r="313" spans="2:17" ht="15" x14ac:dyDescent="0.25">
      <c r="B313" s="7" t="s">
        <v>318</v>
      </c>
      <c r="C313" s="8" t="s">
        <v>480</v>
      </c>
      <c r="D313" s="7" t="s">
        <v>48</v>
      </c>
      <c r="E313" s="7" t="s">
        <v>48</v>
      </c>
      <c r="F313" s="7" t="s">
        <v>496</v>
      </c>
      <c r="G313" s="7">
        <v>332037</v>
      </c>
      <c r="H313" s="7">
        <v>432063</v>
      </c>
      <c r="I313" s="11">
        <v>7.9589999999999979</v>
      </c>
      <c r="J313" s="9">
        <v>12.558999999999999</v>
      </c>
      <c r="K313" s="9">
        <v>20.041312152658254</v>
      </c>
      <c r="L313" s="9">
        <v>3.2508974870363003</v>
      </c>
      <c r="M313" s="11">
        <v>2.3714844561560549</v>
      </c>
      <c r="N313" s="9">
        <v>12.558999999999999</v>
      </c>
      <c r="O313" s="1" t="s">
        <v>817</v>
      </c>
      <c r="P313" s="1" t="str">
        <f>VLOOKUP(TEXT(E313,0),'5) BSP Headroom Data'!$B$7:$L$70,11,FALSE)</f>
        <v>https://www.google.com/maps/d/viewer?mid=1wLVvNAtxF44PseqlxB-yZb4QiTLsY0T8&amp;ll=53.80944%2C-3.05179z=20?hl=en</v>
      </c>
      <c r="Q313" s="1" t="str">
        <f>VLOOKUP(F313,'6)Transmission Capacity - App G'!$C$7:$N$23,11,FALSE)</f>
        <v>https://www.google.com/maps/d/viewer?mid=1wLVvNAtxF44PseqlxB-yZb4QiTLsY0T8&amp;ll=53.74622%2C-2.75632z=20?hl=en</v>
      </c>
    </row>
    <row r="314" spans="2:17" ht="15" x14ac:dyDescent="0.25">
      <c r="B314" s="7" t="s">
        <v>319</v>
      </c>
      <c r="C314" s="8" t="s">
        <v>480</v>
      </c>
      <c r="D314" s="7" t="s">
        <v>387</v>
      </c>
      <c r="E314" s="7" t="s">
        <v>387</v>
      </c>
      <c r="F314" s="7" t="s">
        <v>496</v>
      </c>
      <c r="G314" s="7">
        <v>331716</v>
      </c>
      <c r="H314" s="7">
        <v>429849</v>
      </c>
      <c r="I314" s="11">
        <v>9.5310000000000006</v>
      </c>
      <c r="J314" s="9">
        <v>13.031000000000001</v>
      </c>
      <c r="K314" s="9">
        <v>22.957142857142856</v>
      </c>
      <c r="L314" s="9">
        <v>10.599122457120064</v>
      </c>
      <c r="M314" s="11">
        <v>7.7319122661323503</v>
      </c>
      <c r="N314" s="9">
        <v>13.031000000000001</v>
      </c>
      <c r="O314" s="1" t="s">
        <v>818</v>
      </c>
      <c r="P314" s="1" t="str">
        <f>VLOOKUP(TEXT(E314,0),'5) BSP Headroom Data'!$B$7:$L$70,11,FALSE)</f>
        <v>https://www.google.com/maps/d/viewer?mid=1wLVvNAtxF44PseqlxB-yZb4QiTLsY0T8&amp;ll=53.75633%2C-2.98215z=20?hl=en</v>
      </c>
      <c r="Q314" s="1" t="str">
        <f>VLOOKUP(F314,'6)Transmission Capacity - App G'!$C$7:$N$23,11,FALSE)</f>
        <v>https://www.google.com/maps/d/viewer?mid=1wLVvNAtxF44PseqlxB-yZb4QiTLsY0T8&amp;ll=53.74622%2C-2.75632z=20?hl=en</v>
      </c>
    </row>
    <row r="315" spans="2:17" ht="15" x14ac:dyDescent="0.25">
      <c r="B315" s="7" t="s">
        <v>320</v>
      </c>
      <c r="C315" s="8" t="s">
        <v>480</v>
      </c>
      <c r="D315" s="7" t="s">
        <v>151</v>
      </c>
      <c r="E315" s="7" t="s">
        <v>151</v>
      </c>
      <c r="F315" s="7" t="s">
        <v>419</v>
      </c>
      <c r="G315" s="7">
        <v>392582</v>
      </c>
      <c r="H315" s="7">
        <v>405316</v>
      </c>
      <c r="I315" s="11">
        <v>13.529999999999998</v>
      </c>
      <c r="J315" s="9">
        <v>18.13</v>
      </c>
      <c r="K315" s="9">
        <v>13.282051282051299</v>
      </c>
      <c r="L315" s="9">
        <v>2.3176733780760657</v>
      </c>
      <c r="M315" s="11">
        <v>1.6983606557377071</v>
      </c>
      <c r="N315" s="9">
        <v>13.282051282051299</v>
      </c>
      <c r="O315" s="1" t="s">
        <v>819</v>
      </c>
      <c r="P315" s="1" t="str">
        <f>VLOOKUP(TEXT(E315,0),'5) BSP Headroom Data'!$B$7:$L$70,11,FALSE)</f>
        <v>https://www.google.com/maps/d/viewer?mid=1wLVvNAtxF44PseqlxB-yZb4QiTLsY0T8&amp;ll=53.53936%2C-2.10308z=20?hl=en</v>
      </c>
      <c r="Q315" s="1" t="str">
        <f>VLOOKUP(F315,'6)Transmission Capacity - App G'!$C$7:$N$23,11,FALSE)</f>
        <v>https://www.google.com/maps/d/viewer?mid=1wLVvNAtxF44PseqlxB-yZb4QiTLsY0T8&amp;ll=53.52976%2C-2.16566z=20?hl=en</v>
      </c>
    </row>
    <row r="316" spans="2:17" ht="15" x14ac:dyDescent="0.25">
      <c r="B316" s="7" t="s">
        <v>321</v>
      </c>
      <c r="C316" s="8" t="s">
        <v>480</v>
      </c>
      <c r="D316" s="7" t="s">
        <v>388</v>
      </c>
      <c r="E316" s="7" t="s">
        <v>388</v>
      </c>
      <c r="F316" s="7" t="s">
        <v>496</v>
      </c>
      <c r="G316" s="7">
        <v>354932</v>
      </c>
      <c r="H316" s="7">
        <v>429640</v>
      </c>
      <c r="I316" s="11">
        <v>6.5</v>
      </c>
      <c r="J316" s="9">
        <v>10</v>
      </c>
      <c r="K316" s="9">
        <v>11.217948717948717</v>
      </c>
      <c r="L316" s="9">
        <v>1.9574944071588367</v>
      </c>
      <c r="M316" s="11">
        <v>1.4344262295081966</v>
      </c>
      <c r="N316" s="9">
        <v>10</v>
      </c>
      <c r="O316" s="1" t="s">
        <v>820</v>
      </c>
      <c r="P316" s="1" t="str">
        <f>VLOOKUP(TEXT(E316,0),'5) BSP Headroom Data'!$B$7:$L$70,11,FALSE)</f>
        <v>https://www.google.com/maps/d/viewer?mid=1wLVvNAtxF44PseqlxB-yZb4QiTLsY0T8&amp;ll=53.75725%2C-2.73184z=20?hl=en</v>
      </c>
      <c r="Q316" s="1" t="str">
        <f>VLOOKUP(F316,'6)Transmission Capacity - App G'!$C$7:$N$23,11,FALSE)</f>
        <v>https://www.google.com/maps/d/viewer?mid=1wLVvNAtxF44PseqlxB-yZb4QiTLsY0T8&amp;ll=53.74622%2C-2.75632z=20?hl=en</v>
      </c>
    </row>
    <row r="317" spans="2:17" ht="15" x14ac:dyDescent="0.25">
      <c r="B317" s="7" t="s">
        <v>322</v>
      </c>
      <c r="C317" s="8" t="s">
        <v>480</v>
      </c>
      <c r="D317" s="7" t="s">
        <v>387</v>
      </c>
      <c r="E317" s="7" t="s">
        <v>387</v>
      </c>
      <c r="F317" s="7" t="s">
        <v>496</v>
      </c>
      <c r="G317" s="7">
        <v>332713</v>
      </c>
      <c r="H317" s="7">
        <v>428643</v>
      </c>
      <c r="I317" s="11">
        <v>12.507</v>
      </c>
      <c r="J317" s="9">
        <v>17.106999999999999</v>
      </c>
      <c r="K317" s="9">
        <v>30.390384615384615</v>
      </c>
      <c r="L317" s="9">
        <v>13.784603111288394</v>
      </c>
      <c r="M317" s="11">
        <v>10.055676053477413</v>
      </c>
      <c r="N317" s="9">
        <v>17.106999999999999</v>
      </c>
      <c r="O317" s="1" t="s">
        <v>821</v>
      </c>
      <c r="P317" s="1" t="str">
        <f>VLOOKUP(TEXT(E317,0),'5) BSP Headroom Data'!$B$7:$L$70,11,FALSE)</f>
        <v>https://www.google.com/maps/d/viewer?mid=1wLVvNAtxF44PseqlxB-yZb4QiTLsY0T8&amp;ll=53.75633%2C-2.98215z=20?hl=en</v>
      </c>
      <c r="Q317" s="1" t="str">
        <f>VLOOKUP(F317,'6)Transmission Capacity - App G'!$C$7:$N$23,11,FALSE)</f>
        <v>https://www.google.com/maps/d/viewer?mid=1wLVvNAtxF44PseqlxB-yZb4QiTLsY0T8&amp;ll=53.74622%2C-2.75632z=20?hl=en</v>
      </c>
    </row>
    <row r="318" spans="2:17" ht="15" x14ac:dyDescent="0.25">
      <c r="B318" s="7" t="s">
        <v>323</v>
      </c>
      <c r="C318" s="8" t="s">
        <v>481</v>
      </c>
      <c r="D318" s="7" t="s">
        <v>386</v>
      </c>
      <c r="E318" s="76" t="s">
        <v>323</v>
      </c>
      <c r="F318" s="7" t="s">
        <v>495</v>
      </c>
      <c r="G318" s="7">
        <v>302535</v>
      </c>
      <c r="H318" s="7">
        <v>529330</v>
      </c>
      <c r="I318" s="11">
        <v>8.5519999999999996</v>
      </c>
      <c r="J318" s="9">
        <v>11.052</v>
      </c>
      <c r="K318" s="9">
        <v>3.631578947368439</v>
      </c>
      <c r="L318" s="9">
        <v>1.9574944071588367</v>
      </c>
      <c r="M318" s="11">
        <v>1.4344262295081966</v>
      </c>
      <c r="N318" s="9">
        <v>3.631578947368439</v>
      </c>
      <c r="O318" s="1" t="s">
        <v>822</v>
      </c>
      <c r="P318" s="1" t="str">
        <f>VLOOKUP(TEXT(E318,0),'5) BSP Headroom Data'!$B$7:$L$70,11,FALSE)</f>
        <v>https://www.google.com/maps/d/viewer?mid=1wLVvNAtxF44PseqlxB-yZb4QiTLsY0T8&amp;ll=54.66252%2C-3.54717z=20?hl=en</v>
      </c>
      <c r="Q318" s="1" t="str">
        <f>VLOOKUP(F318,'6)Transmission Capacity - App G'!$C$7:$N$23,11,FALSE)</f>
        <v>https://www.google.com/maps/d/viewer?mid=1wLVvNAtxF44PseqlxB-yZb4QiTLsY0T8&amp;ll=54.94163%2C-2.96438z=20?hl=en</v>
      </c>
    </row>
    <row r="319" spans="2:17" ht="15" x14ac:dyDescent="0.25">
      <c r="B319" s="7" t="s">
        <v>324</v>
      </c>
      <c r="C319" s="8" t="s">
        <v>481</v>
      </c>
      <c r="D319" s="7" t="s">
        <v>380</v>
      </c>
      <c r="E319" s="7" t="s">
        <v>380</v>
      </c>
      <c r="F319" s="7" t="s">
        <v>496</v>
      </c>
      <c r="G319" s="7">
        <v>356139</v>
      </c>
      <c r="H319" s="7">
        <v>410059</v>
      </c>
      <c r="I319" s="11">
        <v>5.3329999999999984</v>
      </c>
      <c r="J319" s="9">
        <v>9.9329999999999998</v>
      </c>
      <c r="K319" s="9">
        <v>17.391426679907315</v>
      </c>
      <c r="L319" s="9">
        <v>7.4480431848852877</v>
      </c>
      <c r="M319" s="11">
        <v>5.3530552861299698</v>
      </c>
      <c r="N319" s="9">
        <v>9.9329999999999998</v>
      </c>
      <c r="O319" s="1" t="s">
        <v>823</v>
      </c>
      <c r="P319" s="1" t="str">
        <f>VLOOKUP(TEXT(E319,0),'5) BSP Headroom Data'!$B$7:$L$70,11,FALSE)</f>
        <v>https://www.google.com/maps/d/viewer?mid=1wLVvNAtxF44PseqlxB-yZb4QiTLsY0T8&amp;ll=53.61411%2C-2.70439z=20?hl=en</v>
      </c>
      <c r="Q319" s="1" t="str">
        <f>VLOOKUP(F319,'6)Transmission Capacity - App G'!$C$7:$N$23,11,FALSE)</f>
        <v>https://www.google.com/maps/d/viewer?mid=1wLVvNAtxF44PseqlxB-yZb4QiTLsY0T8&amp;ll=53.74622%2C-2.75632z=20?hl=en</v>
      </c>
    </row>
    <row r="320" spans="2:17" ht="15" x14ac:dyDescent="0.25">
      <c r="B320" s="7" t="s">
        <v>325</v>
      </c>
      <c r="C320" s="8" t="s">
        <v>480</v>
      </c>
      <c r="D320" s="7" t="s">
        <v>385</v>
      </c>
      <c r="E320" s="7" t="s">
        <v>385</v>
      </c>
      <c r="F320" s="7" t="s">
        <v>419</v>
      </c>
      <c r="G320" s="7">
        <v>383780</v>
      </c>
      <c r="H320" s="7">
        <v>399743</v>
      </c>
      <c r="I320" s="11">
        <v>0</v>
      </c>
      <c r="J320" s="9">
        <v>4.2019999999999982</v>
      </c>
      <c r="K320" s="9">
        <v>34.849315068493148</v>
      </c>
      <c r="L320" s="9">
        <v>10.01834862385321</v>
      </c>
      <c r="M320" s="11">
        <v>7.3082458405908515</v>
      </c>
      <c r="N320" s="9">
        <v>4.2019999999999982</v>
      </c>
      <c r="O320" s="1" t="s">
        <v>824</v>
      </c>
      <c r="P320" s="1" t="str">
        <f>VLOOKUP(TEXT(E320,0),'5) BSP Headroom Data'!$B$7:$L$70,11,FALSE)</f>
        <v>https://www.google.com/maps/d/viewer?mid=1wLVvNAtxF44PseqlxB-yZb4QiTLsY0T8&amp;ll=53.49001%2C-2.23427z=20?hl=en</v>
      </c>
      <c r="Q320" s="1" t="str">
        <f>VLOOKUP(F320,'6)Transmission Capacity - App G'!$C$7:$N$23,11,FALSE)</f>
        <v>https://www.google.com/maps/d/viewer?mid=1wLVvNAtxF44PseqlxB-yZb4QiTLsY0T8&amp;ll=53.52976%2C-2.16566z=20?hl=en</v>
      </c>
    </row>
    <row r="321" spans="2:17" ht="15" x14ac:dyDescent="0.25">
      <c r="B321" s="7" t="s">
        <v>326</v>
      </c>
      <c r="C321" s="8" t="s">
        <v>480</v>
      </c>
      <c r="D321" s="7" t="s">
        <v>407</v>
      </c>
      <c r="E321" s="7" t="s">
        <v>407</v>
      </c>
      <c r="F321" s="7" t="s">
        <v>258</v>
      </c>
      <c r="G321" s="7">
        <v>376338</v>
      </c>
      <c r="H321" s="7">
        <v>429396</v>
      </c>
      <c r="I321" s="11">
        <v>6.9190000000000005</v>
      </c>
      <c r="J321" s="9">
        <v>15.619</v>
      </c>
      <c r="K321" s="9">
        <v>17.390449023754492</v>
      </c>
      <c r="L321" s="9">
        <v>2.8209014758675717</v>
      </c>
      <c r="M321" s="11">
        <v>2.0578083526301372</v>
      </c>
      <c r="N321" s="9">
        <v>15.619</v>
      </c>
      <c r="O321" s="1" t="s">
        <v>825</v>
      </c>
      <c r="P321" s="1" t="str">
        <f>VLOOKUP(TEXT(E321,0),'5) BSP Headroom Data'!$B$7:$L$70,11,FALSE)</f>
        <v>https://www.google.com/maps/d/viewer?mid=1wLVvNAtxF44PseqlxB-yZb4QiTLsY0T8&amp;ll=53.77521%2C-2.33688z=20?hl=en</v>
      </c>
      <c r="Q321" s="1" t="str">
        <f>VLOOKUP(F321,'6)Transmission Capacity - App G'!$C$7:$N$23,11,FALSE)</f>
        <v>https://www.google.com/maps/d/viewer?mid=1wLVvNAtxF44PseqlxB-yZb4QiTLsY0T8&amp;ll=53.79502%2C-2.32919z=20?hl=en</v>
      </c>
    </row>
    <row r="322" spans="2:17" ht="15" x14ac:dyDescent="0.25">
      <c r="B322" s="7" t="s">
        <v>327</v>
      </c>
      <c r="C322" s="8" t="s">
        <v>480</v>
      </c>
      <c r="D322" s="7" t="s">
        <v>327</v>
      </c>
      <c r="E322" s="7" t="s">
        <v>327</v>
      </c>
      <c r="F322" s="7" t="s">
        <v>420</v>
      </c>
      <c r="G322" s="7">
        <v>387190</v>
      </c>
      <c r="H322" s="7">
        <v>398835</v>
      </c>
      <c r="I322" s="11">
        <v>0</v>
      </c>
      <c r="J322" s="9">
        <v>5.5219999999999914</v>
      </c>
      <c r="K322" s="9">
        <v>11.217948717948717</v>
      </c>
      <c r="L322" s="9">
        <v>1.9574944071588367</v>
      </c>
      <c r="M322" s="11">
        <v>1.4344262295081966</v>
      </c>
      <c r="N322" s="9">
        <v>5.5219999999999914</v>
      </c>
      <c r="O322" s="1" t="s">
        <v>826</v>
      </c>
      <c r="P322" s="1" t="str">
        <f>VLOOKUP(TEXT(E322,0),'5) BSP Headroom Data'!$B$7:$L$70,11,FALSE)</f>
        <v>https://www.google.com/maps/d/viewer?mid=1wLVvNAtxF44PseqlxB-yZb4QiTLsY0T8&amp;ll=53.48612%2C-2.19476z=20?hl=en</v>
      </c>
      <c r="Q322" s="1" t="str">
        <f>VLOOKUP(F322,'6)Transmission Capacity - App G'!$C$7:$N$23,11,FALSE)</f>
        <v>https://www.google.com/maps/d/viewer?mid=1wLVvNAtxF44PseqlxB-yZb4QiTLsY0T8&amp;ll=53.49223%2C-2.04417z=20?hl=en</v>
      </c>
    </row>
    <row r="323" spans="2:17" ht="15" x14ac:dyDescent="0.25">
      <c r="B323" s="7" t="s">
        <v>328</v>
      </c>
      <c r="C323" s="8" t="s">
        <v>481</v>
      </c>
      <c r="D323" s="7" t="s">
        <v>412</v>
      </c>
      <c r="E323" s="7" t="s">
        <v>412</v>
      </c>
      <c r="F323" s="7" t="s">
        <v>258</v>
      </c>
      <c r="G323" s="7">
        <v>379112</v>
      </c>
      <c r="H323" s="7">
        <v>418005</v>
      </c>
      <c r="I323" s="11">
        <v>10.542000000000002</v>
      </c>
      <c r="J323" s="9">
        <v>23.542000000000002</v>
      </c>
      <c r="K323" s="9">
        <v>24.68852459016394</v>
      </c>
      <c r="L323" s="9">
        <v>4.0647773279352233</v>
      </c>
      <c r="M323" s="11">
        <v>2.9214354995150345</v>
      </c>
      <c r="N323" s="9">
        <v>23.542000000000002</v>
      </c>
      <c r="O323" s="1" t="s">
        <v>827</v>
      </c>
      <c r="P323" s="1" t="str">
        <f>VLOOKUP(TEXT(E323,0),'5) BSP Headroom Data'!$B$7:$L$70,11,FALSE)</f>
        <v>https://www.google.com/maps/d/viewer?mid=1wLVvNAtxF44PseqlxB-yZb4QiTLsY0T8&amp;ll=53.69402%2C-2.30041z=20?hl=en</v>
      </c>
      <c r="Q323" s="1" t="str">
        <f>VLOOKUP(F323,'6)Transmission Capacity - App G'!$C$7:$N$23,11,FALSE)</f>
        <v>https://www.google.com/maps/d/viewer?mid=1wLVvNAtxF44PseqlxB-yZb4QiTLsY0T8&amp;ll=53.79502%2C-2.32919z=20?hl=en</v>
      </c>
    </row>
    <row r="324" spans="2:17" ht="15" x14ac:dyDescent="0.25">
      <c r="B324" s="7" t="s">
        <v>329</v>
      </c>
      <c r="C324" s="8" t="s">
        <v>481</v>
      </c>
      <c r="D324" s="7" t="s">
        <v>405</v>
      </c>
      <c r="E324" s="7" t="s">
        <v>405</v>
      </c>
      <c r="F324" s="7" t="s">
        <v>423</v>
      </c>
      <c r="G324" s="7">
        <v>378367</v>
      </c>
      <c r="H324" s="7">
        <v>401718</v>
      </c>
      <c r="I324" s="11">
        <v>0</v>
      </c>
      <c r="J324" s="9">
        <v>0</v>
      </c>
      <c r="K324" s="9">
        <v>30.398058252427184</v>
      </c>
      <c r="L324" s="9">
        <v>14.887989203778679</v>
      </c>
      <c r="M324" s="11">
        <v>10.700290979631427</v>
      </c>
      <c r="N324" s="9">
        <v>0</v>
      </c>
      <c r="O324" s="1" t="s">
        <v>828</v>
      </c>
      <c r="P324" s="1" t="str">
        <f>VLOOKUP(TEXT(E324,0),'5) BSP Headroom Data'!$B$7:$L$70,11,FALSE)</f>
        <v>https://www.google.com/maps/d/viewer?mid=1wLVvNAtxF44PseqlxB-yZb4QiTLsY0T8&amp;ll=53.51279%2C-2.29754z=20?hl=en</v>
      </c>
      <c r="Q324" s="1" t="str">
        <f>VLOOKUP(F324,'6)Transmission Capacity - App G'!$C$7:$N$23,11,FALSE)</f>
        <v>https://www.google.com/maps/d/viewer?mid=1wLVvNAtxF44PseqlxB-yZb4QiTLsY0T8&amp;ll=53.53905%2C-2.35884z=20?hl=en</v>
      </c>
    </row>
    <row r="325" spans="2:17" ht="15" x14ac:dyDescent="0.25">
      <c r="B325" s="7" t="s">
        <v>330</v>
      </c>
      <c r="C325" s="8" t="s">
        <v>480</v>
      </c>
      <c r="D325" s="7" t="s">
        <v>389</v>
      </c>
      <c r="E325" s="7" t="s">
        <v>389</v>
      </c>
      <c r="F325" s="7" t="s">
        <v>420</v>
      </c>
      <c r="G325" s="7">
        <v>395148</v>
      </c>
      <c r="H325" s="7">
        <v>398108</v>
      </c>
      <c r="I325" s="11">
        <v>0.71000000000000085</v>
      </c>
      <c r="J325" s="9">
        <v>9.91</v>
      </c>
      <c r="K325" s="9">
        <v>7</v>
      </c>
      <c r="L325" s="9">
        <v>1.9574944071588367</v>
      </c>
      <c r="M325" s="11">
        <v>1.4344262295081966</v>
      </c>
      <c r="N325" s="9">
        <v>7</v>
      </c>
      <c r="O325" s="1" t="s">
        <v>829</v>
      </c>
      <c r="P325" s="1" t="str">
        <f>VLOOKUP(TEXT(E325,0),'5) BSP Headroom Data'!$B$7:$L$70,11,FALSE)</f>
        <v>https://www.google.com/maps/d/viewer?mid=1wLVvNAtxF44PseqlxB-yZb4QiTLsY0T8&amp;ll=53.49638%2C-2.04169z=20?hl=en</v>
      </c>
      <c r="Q325" s="1" t="str">
        <f>VLOOKUP(F325,'6)Transmission Capacity - App G'!$C$7:$N$23,11,FALSE)</f>
        <v>https://www.google.com/maps/d/viewer?mid=1wLVvNAtxF44PseqlxB-yZb4QiTLsY0T8&amp;ll=53.49223%2C-2.04417z=20?hl=en</v>
      </c>
    </row>
    <row r="326" spans="2:17" ht="15" x14ac:dyDescent="0.25">
      <c r="B326" s="7" t="s">
        <v>331</v>
      </c>
      <c r="C326" s="8" t="s">
        <v>481</v>
      </c>
      <c r="D326" s="7" t="s">
        <v>388</v>
      </c>
      <c r="E326" s="7" t="s">
        <v>388</v>
      </c>
      <c r="F326" s="7" t="s">
        <v>496</v>
      </c>
      <c r="G326" s="7">
        <v>353958</v>
      </c>
      <c r="H326" s="7">
        <v>426066</v>
      </c>
      <c r="I326" s="11">
        <v>6.1099999999999994</v>
      </c>
      <c r="J326" s="9">
        <v>10.210000000000001</v>
      </c>
      <c r="K326" s="9">
        <v>11.217948717948717</v>
      </c>
      <c r="L326" s="9">
        <v>1.9574944071588367</v>
      </c>
      <c r="M326" s="11">
        <v>1.4344262295081966</v>
      </c>
      <c r="N326" s="9">
        <v>10.210000000000001</v>
      </c>
      <c r="O326" s="1" t="s">
        <v>830</v>
      </c>
      <c r="P326" s="1" t="str">
        <f>VLOOKUP(TEXT(E326,0),'5) BSP Headroom Data'!$B$7:$L$70,11,FALSE)</f>
        <v>https://www.google.com/maps/d/viewer?mid=1wLVvNAtxF44PseqlxB-yZb4QiTLsY0T8&amp;ll=53.75725%2C-2.73184z=20?hl=en</v>
      </c>
      <c r="Q326" s="1" t="str">
        <f>VLOOKUP(F326,'6)Transmission Capacity - App G'!$C$7:$N$23,11,FALSE)</f>
        <v>https://www.google.com/maps/d/viewer?mid=1wLVvNAtxF44PseqlxB-yZb4QiTLsY0T8&amp;ll=53.74622%2C-2.75632z=20?hl=en</v>
      </c>
    </row>
    <row r="327" spans="2:17" ht="15" x14ac:dyDescent="0.25">
      <c r="B327" s="7" t="s">
        <v>332</v>
      </c>
      <c r="C327" s="8" t="s">
        <v>481</v>
      </c>
      <c r="D327" s="7" t="s">
        <v>380</v>
      </c>
      <c r="E327" s="7" t="s">
        <v>380</v>
      </c>
      <c r="F327" s="7" t="s">
        <v>496</v>
      </c>
      <c r="G327" s="7">
        <v>344741</v>
      </c>
      <c r="H327" s="7">
        <v>422417</v>
      </c>
      <c r="I327" s="11">
        <v>5.2959999999999994</v>
      </c>
      <c r="J327" s="9">
        <v>9.8960000000000008</v>
      </c>
      <c r="K327" s="9">
        <v>13.476740237691001</v>
      </c>
      <c r="L327" s="9">
        <v>4.7422402159244257</v>
      </c>
      <c r="M327" s="11">
        <v>3.4083414161008725</v>
      </c>
      <c r="N327" s="9">
        <v>9.8960000000000008</v>
      </c>
      <c r="O327" s="1" t="s">
        <v>831</v>
      </c>
      <c r="P327" s="1" t="str">
        <f>VLOOKUP(TEXT(E327,0),'5) BSP Headroom Data'!$B$7:$L$70,11,FALSE)</f>
        <v>https://www.google.com/maps/d/viewer?mid=1wLVvNAtxF44PseqlxB-yZb4QiTLsY0T8&amp;ll=53.61411%2C-2.70439z=20?hl=en</v>
      </c>
      <c r="Q327" s="1" t="str">
        <f>VLOOKUP(F327,'6)Transmission Capacity - App G'!$C$7:$N$23,11,FALSE)</f>
        <v>https://www.google.com/maps/d/viewer?mid=1wLVvNAtxF44PseqlxB-yZb4QiTLsY0T8&amp;ll=53.74622%2C-2.75632z=20?hl=en</v>
      </c>
    </row>
    <row r="328" spans="2:17" ht="15" x14ac:dyDescent="0.25">
      <c r="B328" s="7" t="s">
        <v>333</v>
      </c>
      <c r="C328" s="8" t="s">
        <v>480</v>
      </c>
      <c r="D328" s="7" t="s">
        <v>405</v>
      </c>
      <c r="E328" s="7" t="s">
        <v>405</v>
      </c>
      <c r="F328" s="7" t="s">
        <v>423</v>
      </c>
      <c r="G328" s="7">
        <v>379792</v>
      </c>
      <c r="H328" s="7">
        <v>400497</v>
      </c>
      <c r="I328" s="11">
        <v>0</v>
      </c>
      <c r="J328" s="9">
        <v>0</v>
      </c>
      <c r="K328" s="9">
        <v>29.650136116152453</v>
      </c>
      <c r="L328" s="9">
        <v>10.035101715197447</v>
      </c>
      <c r="M328" s="11">
        <v>7.3204669874814714</v>
      </c>
      <c r="N328" s="9">
        <v>0</v>
      </c>
      <c r="O328" s="1" t="s">
        <v>832</v>
      </c>
      <c r="P328" s="1" t="str">
        <f>VLOOKUP(TEXT(E328,0),'5) BSP Headroom Data'!$B$7:$L$70,11,FALSE)</f>
        <v>https://www.google.com/maps/d/viewer?mid=1wLVvNAtxF44PseqlxB-yZb4QiTLsY0T8&amp;ll=53.51279%2C-2.29754z=20?hl=en</v>
      </c>
      <c r="Q328" s="1" t="str">
        <f>VLOOKUP(F328,'6)Transmission Capacity - App G'!$C$7:$N$23,11,FALSE)</f>
        <v>https://www.google.com/maps/d/viewer?mid=1wLVvNAtxF44PseqlxB-yZb4QiTLsY0T8&amp;ll=53.53905%2C-2.35884z=20?hl=en</v>
      </c>
    </row>
    <row r="329" spans="2:17" ht="15" x14ac:dyDescent="0.25">
      <c r="B329" s="7" t="s">
        <v>334</v>
      </c>
      <c r="C329" s="8" t="s">
        <v>481</v>
      </c>
      <c r="D329" s="7" t="s">
        <v>43</v>
      </c>
      <c r="E329" s="7" t="s">
        <v>43</v>
      </c>
      <c r="F329" s="7" t="s">
        <v>496</v>
      </c>
      <c r="G329" s="7">
        <v>334207</v>
      </c>
      <c r="H329" s="7">
        <v>442111</v>
      </c>
      <c r="I329" s="11">
        <v>7.5149999999999988</v>
      </c>
      <c r="J329" s="9">
        <v>12.115</v>
      </c>
      <c r="K329" s="9">
        <v>28.177131208302448</v>
      </c>
      <c r="L329" s="9">
        <v>7.1991051454138777</v>
      </c>
      <c r="M329" s="11">
        <v>5.2754098360655792</v>
      </c>
      <c r="N329" s="9">
        <v>12.115</v>
      </c>
      <c r="O329" s="1" t="s">
        <v>833</v>
      </c>
      <c r="P329" s="1" t="str">
        <f>VLOOKUP(TEXT(E329,0),'5) BSP Headroom Data'!$B$7:$L$70,11,FALSE)</f>
        <v>https://www.google.com/maps/d/viewer?mid=1wLVvNAtxF44PseqlxB-yZb4QiTLsY0T8&amp;ll=53.84897%2C-3.04054z=20?hl=en</v>
      </c>
      <c r="Q329" s="1" t="str">
        <f>VLOOKUP(F329,'6)Transmission Capacity - App G'!$C$7:$N$23,11,FALSE)</f>
        <v>https://www.google.com/maps/d/viewer?mid=1wLVvNAtxF44PseqlxB-yZb4QiTLsY0T8&amp;ll=53.74622%2C-2.75632z=20?hl=en</v>
      </c>
    </row>
    <row r="330" spans="2:17" ht="15" x14ac:dyDescent="0.25">
      <c r="B330" s="7" t="s">
        <v>335</v>
      </c>
      <c r="C330" s="8" t="s">
        <v>481</v>
      </c>
      <c r="D330" s="7" t="s">
        <v>81</v>
      </c>
      <c r="E330" s="7" t="s">
        <v>81</v>
      </c>
      <c r="F330" s="7" t="s">
        <v>419</v>
      </c>
      <c r="G330" s="7">
        <v>387242</v>
      </c>
      <c r="H330" s="7">
        <v>405960</v>
      </c>
      <c r="I330" s="11">
        <v>6.6399999999999988</v>
      </c>
      <c r="J330" s="9">
        <v>9.5970000000000084</v>
      </c>
      <c r="K330" s="9">
        <v>33.587804878048779</v>
      </c>
      <c r="L330" s="9">
        <v>11.789709172259499</v>
      </c>
      <c r="M330" s="11">
        <v>8.6393442622950758</v>
      </c>
      <c r="N330" s="9">
        <v>9.5970000000000084</v>
      </c>
      <c r="O330" s="1" t="s">
        <v>834</v>
      </c>
      <c r="P330" s="1" t="str">
        <f>VLOOKUP(TEXT(E330,0),'5) BSP Headroom Data'!$B$7:$L$70,11,FALSE)</f>
        <v>https://www.google.com/maps/d/viewer?mid=1wLVvNAtxF44PseqlxB-yZb4QiTLsY0T8&amp;ll=53.53127%2C-2.16481z=20?hl=en</v>
      </c>
      <c r="Q330" s="1" t="str">
        <f>VLOOKUP(F330,'6)Transmission Capacity - App G'!$C$7:$N$23,11,FALSE)</f>
        <v>https://www.google.com/maps/d/viewer?mid=1wLVvNAtxF44PseqlxB-yZb4QiTLsY0T8&amp;ll=53.52976%2C-2.16566z=20?hl=en</v>
      </c>
    </row>
    <row r="331" spans="2:17" ht="15" x14ac:dyDescent="0.25">
      <c r="B331" s="7" t="s">
        <v>336</v>
      </c>
      <c r="C331" s="8" t="s">
        <v>480</v>
      </c>
      <c r="D331" s="7" t="s">
        <v>406</v>
      </c>
      <c r="E331" s="7" t="s">
        <v>406</v>
      </c>
      <c r="F331" s="7" t="s">
        <v>418</v>
      </c>
      <c r="G331" s="7">
        <v>380714</v>
      </c>
      <c r="H331" s="7">
        <v>396551</v>
      </c>
      <c r="I331" s="11">
        <v>0.54699999999999704</v>
      </c>
      <c r="J331" s="9">
        <v>5.6660000000000004</v>
      </c>
      <c r="K331" s="9">
        <v>22.689967105263158</v>
      </c>
      <c r="L331" s="9">
        <v>7.6633426406063032</v>
      </c>
      <c r="M331" s="11">
        <v>5.5903017633951047</v>
      </c>
      <c r="N331" s="9">
        <v>5.6660000000000004</v>
      </c>
      <c r="O331" s="1" t="s">
        <v>835</v>
      </c>
      <c r="P331" s="1" t="str">
        <f>VLOOKUP(TEXT(E331,0),'5) BSP Headroom Data'!$B$7:$L$70,11,FALSE)</f>
        <v>https://www.google.com/maps/d/viewer?mid=1wLVvNAtxF44PseqlxB-yZb4QiTLsY0T8&amp;ll=53.4523%2C-2.30113z=20?hl=en</v>
      </c>
      <c r="Q331" s="1" t="str">
        <f>VLOOKUP(F331,'6)Transmission Capacity - App G'!$C$7:$N$23,11,FALSE)</f>
        <v>https://www.google.com/maps/d/viewer?mid=1wLVvNAtxF44PseqlxB-yZb4QiTLsY0T8&amp;ll=53.42198%2C-2.27508z=20?hl=en</v>
      </c>
    </row>
    <row r="332" spans="2:17" ht="15" x14ac:dyDescent="0.25">
      <c r="B332" s="7" t="s">
        <v>337</v>
      </c>
      <c r="C332" s="8" t="s">
        <v>480</v>
      </c>
      <c r="D332" s="7" t="s">
        <v>395</v>
      </c>
      <c r="E332" s="7" t="s">
        <v>395</v>
      </c>
      <c r="F332" s="7" t="s">
        <v>422</v>
      </c>
      <c r="G332" s="7">
        <v>378738</v>
      </c>
      <c r="H332" s="7">
        <v>397694</v>
      </c>
      <c r="I332" s="11">
        <v>0.19000000000000128</v>
      </c>
      <c r="J332" s="9">
        <v>3.6900000000000013</v>
      </c>
      <c r="K332" s="9">
        <v>2.6914375645502386</v>
      </c>
      <c r="L332" s="9">
        <v>0.43657758276824887</v>
      </c>
      <c r="M332" s="11">
        <v>0.31847726837580376</v>
      </c>
      <c r="N332" s="9">
        <v>2.6914375645502386</v>
      </c>
      <c r="O332" s="1" t="s">
        <v>836</v>
      </c>
      <c r="P332" s="1" t="str">
        <f>VLOOKUP(TEXT(E332,0),'5) BSP Headroom Data'!$B$7:$L$70,11,FALSE)</f>
        <v>https://www.google.com/maps/d/viewer?mid=1wLVvNAtxF44PseqlxB-yZb4QiTLsY0T8&amp;ll=53.47087%2C-2.35076z=20?hl=en</v>
      </c>
      <c r="Q332" s="1" t="str">
        <f>VLOOKUP(F332,'6)Transmission Capacity - App G'!$C$7:$N$23,11,FALSE)</f>
        <v>https://www.google.com/maps/d/viewer?mid=1wLVvNAtxF44PseqlxB-yZb4QiTLsY0T8&amp;ll=53.43349%2C-2.40648z=20?hl=en</v>
      </c>
    </row>
    <row r="333" spans="2:17" ht="15" x14ac:dyDescent="0.25">
      <c r="B333" s="7" t="s">
        <v>338</v>
      </c>
      <c r="C333" s="8" t="s">
        <v>481</v>
      </c>
      <c r="D333" s="7" t="s">
        <v>391</v>
      </c>
      <c r="E333" s="7" t="s">
        <v>391</v>
      </c>
      <c r="F333" s="7" t="s">
        <v>424</v>
      </c>
      <c r="G333" s="7">
        <v>341861</v>
      </c>
      <c r="H333" s="7">
        <v>458979</v>
      </c>
      <c r="I333" s="11">
        <v>0</v>
      </c>
      <c r="J333" s="9">
        <v>0</v>
      </c>
      <c r="K333" s="9">
        <v>0</v>
      </c>
      <c r="L333" s="9">
        <v>0</v>
      </c>
      <c r="M333" s="11">
        <v>0</v>
      </c>
      <c r="N333" s="9">
        <v>0</v>
      </c>
      <c r="O333" s="1" t="s">
        <v>837</v>
      </c>
      <c r="P333" s="77" t="s">
        <v>837</v>
      </c>
      <c r="Q333" s="1" t="str">
        <f>VLOOKUP(F333,'6)Transmission Capacity - App G'!$C$7:$N$23,11,FALSE)</f>
        <v>https://www.google.com/maps/d/viewer?mid=1wLVvNAtxF44PseqlxB-yZb4QiTLsY0T8&amp;ll=54.29784%2C-2.67178z=20?hl=en</v>
      </c>
    </row>
    <row r="334" spans="2:17" ht="15" x14ac:dyDescent="0.25">
      <c r="B334" s="7" t="s">
        <v>339</v>
      </c>
      <c r="C334" s="8" t="s">
        <v>480</v>
      </c>
      <c r="D334" s="7" t="s">
        <v>132</v>
      </c>
      <c r="E334" s="7" t="s">
        <v>132</v>
      </c>
      <c r="F334" s="7" t="s">
        <v>423</v>
      </c>
      <c r="G334" s="7">
        <v>382649</v>
      </c>
      <c r="H334" s="7">
        <v>398230</v>
      </c>
      <c r="I334" s="11">
        <v>0</v>
      </c>
      <c r="J334" s="9">
        <v>0</v>
      </c>
      <c r="K334" s="9">
        <v>0</v>
      </c>
      <c r="L334" s="9">
        <v>0</v>
      </c>
      <c r="M334" s="11">
        <v>0</v>
      </c>
      <c r="N334" s="9">
        <v>0</v>
      </c>
      <c r="O334" s="1" t="s">
        <v>838</v>
      </c>
      <c r="P334" s="1" t="str">
        <f>VLOOKUP(TEXT(E334,0),'5) BSP Headroom Data'!$B$7:$L$70,11,FALSE)</f>
        <v>https://www.google.com/maps/d/viewer?mid=1wLVvNAtxF44PseqlxB-yZb4QiTLsY0T8&amp;ll=53.49066%2C-2.27698z=20?hl=en</v>
      </c>
      <c r="Q334" s="1" t="str">
        <f>VLOOKUP(F334,'6)Transmission Capacity - App G'!$C$7:$N$23,11,FALSE)</f>
        <v>https://www.google.com/maps/d/viewer?mid=1wLVvNAtxF44PseqlxB-yZb4QiTLsY0T8&amp;ll=53.53905%2C-2.35884z=20?hl=en</v>
      </c>
    </row>
    <row r="335" spans="2:17" ht="15" x14ac:dyDescent="0.25">
      <c r="B335" s="7" t="s">
        <v>340</v>
      </c>
      <c r="C335" s="8" t="s">
        <v>480</v>
      </c>
      <c r="D335" s="7" t="s">
        <v>388</v>
      </c>
      <c r="E335" s="7" t="s">
        <v>388</v>
      </c>
      <c r="F335" s="7" t="s">
        <v>496</v>
      </c>
      <c r="G335" s="7">
        <v>352393</v>
      </c>
      <c r="H335" s="7">
        <v>431036</v>
      </c>
      <c r="I335" s="11">
        <v>4.222999999999999</v>
      </c>
      <c r="J335" s="9">
        <v>8.3230000000000004</v>
      </c>
      <c r="K335" s="9">
        <v>11.217948717948717</v>
      </c>
      <c r="L335" s="9">
        <v>1.9574944071588367</v>
      </c>
      <c r="M335" s="11">
        <v>1.4344262295081966</v>
      </c>
      <c r="N335" s="9">
        <v>8.3230000000000004</v>
      </c>
      <c r="O335" s="1" t="s">
        <v>839</v>
      </c>
      <c r="P335" s="1" t="str">
        <f>VLOOKUP(TEXT(E335,0),'5) BSP Headroom Data'!$B$7:$L$70,11,FALSE)</f>
        <v>https://www.google.com/maps/d/viewer?mid=1wLVvNAtxF44PseqlxB-yZb4QiTLsY0T8&amp;ll=53.75725%2C-2.73184z=20?hl=en</v>
      </c>
      <c r="Q335" s="1" t="str">
        <f>VLOOKUP(F335,'6)Transmission Capacity - App G'!$C$7:$N$23,11,FALSE)</f>
        <v>https://www.google.com/maps/d/viewer?mid=1wLVvNAtxF44PseqlxB-yZb4QiTLsY0T8&amp;ll=53.74622%2C-2.75632z=20?hl=en</v>
      </c>
    </row>
    <row r="336" spans="2:17" ht="15" x14ac:dyDescent="0.25">
      <c r="B336" s="7" t="s">
        <v>341</v>
      </c>
      <c r="C336" s="8" t="s">
        <v>481</v>
      </c>
      <c r="D336" s="7" t="s">
        <v>341</v>
      </c>
      <c r="E336" s="7" t="s">
        <v>341</v>
      </c>
      <c r="F336" s="7" t="s">
        <v>495</v>
      </c>
      <c r="G336" s="7">
        <v>327495</v>
      </c>
      <c r="H336" s="7">
        <v>477808</v>
      </c>
      <c r="I336" s="11">
        <v>0.88000000000000078</v>
      </c>
      <c r="J336" s="9">
        <v>5.08</v>
      </c>
      <c r="K336" s="9">
        <v>16.17763157894737</v>
      </c>
      <c r="L336" s="9">
        <v>10.815114709851551</v>
      </c>
      <c r="M336" s="11">
        <v>7.7730358874878762</v>
      </c>
      <c r="N336" s="9">
        <v>5.08</v>
      </c>
      <c r="O336" s="1" t="s">
        <v>840</v>
      </c>
      <c r="P336" s="1" t="str">
        <f>VLOOKUP(TEXT(E336,0),'5) BSP Headroom Data'!$B$7:$L$70,11,FALSE)</f>
        <v>https://www.google.com/maps/d/viewer?mid=1wLVvNAtxF44PseqlxB-yZb4QiTLsY0T8&amp;ll=54.1907%2C-3.11215z=20?hl=en</v>
      </c>
      <c r="Q336" s="1" t="str">
        <f>VLOOKUP(F336,'6)Transmission Capacity - App G'!$C$7:$N$23,11,FALSE)</f>
        <v>https://www.google.com/maps/d/viewer?mid=1wLVvNAtxF44PseqlxB-yZb4QiTLsY0T8&amp;ll=54.94163%2C-2.96438z=20?hl=en</v>
      </c>
    </row>
    <row r="337" spans="2:17" ht="15" x14ac:dyDescent="0.25">
      <c r="B337" s="7" t="s">
        <v>342</v>
      </c>
      <c r="C337" s="8" t="s">
        <v>480</v>
      </c>
      <c r="D337" s="7" t="s">
        <v>393</v>
      </c>
      <c r="E337" s="7" t="s">
        <v>393</v>
      </c>
      <c r="F337" s="7" t="s">
        <v>423</v>
      </c>
      <c r="G337" s="7">
        <v>372174</v>
      </c>
      <c r="H337" s="7">
        <v>410598</v>
      </c>
      <c r="I337" s="11">
        <v>4.9349999999999987</v>
      </c>
      <c r="J337" s="9">
        <v>9.5350000000000001</v>
      </c>
      <c r="K337" s="9">
        <v>11.217948717948717</v>
      </c>
      <c r="L337" s="9">
        <v>1.9574944071588367</v>
      </c>
      <c r="M337" s="11">
        <v>1.4344262295081966</v>
      </c>
      <c r="N337" s="9">
        <v>9.5350000000000001</v>
      </c>
      <c r="O337" s="1" t="s">
        <v>841</v>
      </c>
      <c r="P337" s="1" t="str">
        <f>VLOOKUP(TEXT(E337,0),'5) BSP Headroom Data'!$B$7:$L$70,11,FALSE)</f>
        <v>https://www.google.com/maps/d/viewer?mid=1wLVvNAtxF44PseqlxB-yZb4QiTLsY0T8&amp;ll=53.59102%2C-2.42059z=20?hl=en</v>
      </c>
      <c r="Q337" s="1" t="str">
        <f>VLOOKUP(F337,'6)Transmission Capacity - App G'!$C$7:$N$23,11,FALSE)</f>
        <v>https://www.google.com/maps/d/viewer?mid=1wLVvNAtxF44PseqlxB-yZb4QiTLsY0T8&amp;ll=53.53905%2C-2.35884z=20?hl=en</v>
      </c>
    </row>
    <row r="338" spans="2:17" ht="15" x14ac:dyDescent="0.25">
      <c r="B338" s="7" t="s">
        <v>343</v>
      </c>
      <c r="C338" s="8" t="s">
        <v>481</v>
      </c>
      <c r="D338" s="7" t="s">
        <v>416</v>
      </c>
      <c r="E338" s="7" t="s">
        <v>416</v>
      </c>
      <c r="F338" s="7" t="s">
        <v>498</v>
      </c>
      <c r="G338" s="7">
        <v>352531</v>
      </c>
      <c r="H338" s="7">
        <v>404369</v>
      </c>
      <c r="I338" s="11">
        <v>3.6330000000000009</v>
      </c>
      <c r="J338" s="9">
        <v>7.1330000000000009</v>
      </c>
      <c r="K338" s="9">
        <v>21.840985442329227</v>
      </c>
      <c r="L338" s="9">
        <v>11.479082321187585</v>
      </c>
      <c r="M338" s="11">
        <v>8.2502424830261898</v>
      </c>
      <c r="N338" s="9">
        <v>7.1330000000000009</v>
      </c>
      <c r="O338" s="1" t="s">
        <v>842</v>
      </c>
      <c r="P338" s="1" t="str">
        <f>VLOOKUP(TEXT(E338,0),'5) BSP Headroom Data'!$B$7:$L$70,11,FALSE)</f>
        <v>https://www.google.com/maps/d/viewer?mid=1wLVvNAtxF44PseqlxB-yZb4QiTLsY0T8&amp;ll=53.5356%2C-2.71374z=20?hl=en</v>
      </c>
      <c r="Q338" s="1" t="str">
        <f>VLOOKUP(F338,'6)Transmission Capacity - App G'!$C$7:$N$23,11,FALSE)</f>
        <v>https://www.google.com/maps/d/viewer?mid=1wLVvNAtxF44PseqlxB-yZb4QiTLsY0T8&amp;ll=53.46815%2C-2.84892z=20?hl=en</v>
      </c>
    </row>
    <row r="339" spans="2:17" ht="15" x14ac:dyDescent="0.25">
      <c r="B339" s="7" t="s">
        <v>344</v>
      </c>
      <c r="C339" s="8" t="s">
        <v>480</v>
      </c>
      <c r="D339" s="7" t="s">
        <v>406</v>
      </c>
      <c r="E339" s="7" t="s">
        <v>406</v>
      </c>
      <c r="F339" s="7" t="s">
        <v>418</v>
      </c>
      <c r="G339" s="7">
        <v>377117</v>
      </c>
      <c r="H339" s="7">
        <v>395709</v>
      </c>
      <c r="I339" s="11">
        <v>0.54699999999999704</v>
      </c>
      <c r="J339" s="9">
        <v>13.53</v>
      </c>
      <c r="K339" s="9">
        <v>29.412434933487564</v>
      </c>
      <c r="L339" s="9">
        <v>8.2066214599122453</v>
      </c>
      <c r="M339" s="11">
        <v>5.9866160982766425</v>
      </c>
      <c r="N339" s="9">
        <v>13.53</v>
      </c>
      <c r="O339" s="1" t="s">
        <v>843</v>
      </c>
      <c r="P339" s="1" t="str">
        <f>VLOOKUP(TEXT(E339,0),'5) BSP Headroom Data'!$B$7:$L$70,11,FALSE)</f>
        <v>https://www.google.com/maps/d/viewer?mid=1wLVvNAtxF44PseqlxB-yZb4QiTLsY0T8&amp;ll=53.4523%2C-2.30113z=20?hl=en</v>
      </c>
      <c r="Q339" s="1" t="str">
        <f>VLOOKUP(F339,'6)Transmission Capacity - App G'!$C$7:$N$23,11,FALSE)</f>
        <v>https://www.google.com/maps/d/viewer?mid=1wLVvNAtxF44PseqlxB-yZb4QiTLsY0T8&amp;ll=53.42198%2C-2.27508z=20?hl=en</v>
      </c>
    </row>
    <row r="340" spans="2:17" ht="15" x14ac:dyDescent="0.25">
      <c r="B340" s="7" t="s">
        <v>345</v>
      </c>
      <c r="C340" s="8" t="s">
        <v>480</v>
      </c>
      <c r="D340" s="7" t="s">
        <v>216</v>
      </c>
      <c r="E340" s="7" t="s">
        <v>216</v>
      </c>
      <c r="F340" s="7" t="s">
        <v>425</v>
      </c>
      <c r="G340" s="7">
        <v>385373</v>
      </c>
      <c r="H340" s="7">
        <v>395948</v>
      </c>
      <c r="I340" s="11">
        <v>3.4520000000000017</v>
      </c>
      <c r="J340" s="9">
        <v>7.5520000000000032</v>
      </c>
      <c r="K340" s="9">
        <v>30.150877192982456</v>
      </c>
      <c r="L340" s="9">
        <v>10.632628639808537</v>
      </c>
      <c r="M340" s="11">
        <v>7.7563545599135919</v>
      </c>
      <c r="N340" s="9">
        <v>7.5520000000000032</v>
      </c>
      <c r="O340" s="1" t="s">
        <v>844</v>
      </c>
      <c r="P340" s="1" t="str">
        <f>VLOOKUP(TEXT(E340,0),'5) BSP Headroom Data'!$B$7:$L$70,11,FALSE)</f>
        <v>https://www.google.com/maps/d/viewer?mid=1wLVvNAtxF44PseqlxB-yZb4QiTLsY0T8&amp;ll=53.46086%2C-2.21901z=20?hl=en</v>
      </c>
      <c r="Q340" s="1" t="str">
        <f>VLOOKUP(F340,'6)Transmission Capacity - App G'!$C$7:$N$23,11,FALSE)</f>
        <v>https://www.google.com/maps/d/viewer?mid=1wLVvNAtxF44PseqlxB-yZb4QiTLsY0T8&amp;ll=53.41506%2C-2.13109z=20?hl=en</v>
      </c>
    </row>
    <row r="341" spans="2:17" ht="15" x14ac:dyDescent="0.25">
      <c r="B341" s="7" t="s">
        <v>346</v>
      </c>
      <c r="C341" s="8" t="s">
        <v>480</v>
      </c>
      <c r="D341" s="7" t="s">
        <v>43</v>
      </c>
      <c r="E341" s="7" t="s">
        <v>43</v>
      </c>
      <c r="F341" s="7" t="s">
        <v>496</v>
      </c>
      <c r="G341" s="7">
        <v>331775</v>
      </c>
      <c r="H341" s="7">
        <v>438420</v>
      </c>
      <c r="I341" s="11">
        <v>7.3699999999999992</v>
      </c>
      <c r="J341" s="9">
        <v>10.87</v>
      </c>
      <c r="K341" s="9">
        <v>24.321311475409836</v>
      </c>
      <c r="L341" s="9">
        <v>7.1991051454138777</v>
      </c>
      <c r="M341" s="11">
        <v>5.2754098360655792</v>
      </c>
      <c r="N341" s="9">
        <v>10.87</v>
      </c>
      <c r="O341" s="1" t="s">
        <v>845</v>
      </c>
      <c r="P341" s="1" t="str">
        <f>VLOOKUP(TEXT(E341,0),'5) BSP Headroom Data'!$B$7:$L$70,11,FALSE)</f>
        <v>https://www.google.com/maps/d/viewer?mid=1wLVvNAtxF44PseqlxB-yZb4QiTLsY0T8&amp;ll=53.84897%2C-3.04054z=20?hl=en</v>
      </c>
      <c r="Q341" s="1" t="str">
        <f>VLOOKUP(F341,'6)Transmission Capacity - App G'!$C$7:$N$23,11,FALSE)</f>
        <v>https://www.google.com/maps/d/viewer?mid=1wLVvNAtxF44PseqlxB-yZb4QiTLsY0T8&amp;ll=53.74622%2C-2.75632z=20?hl=en</v>
      </c>
    </row>
    <row r="342" spans="2:17" ht="15" x14ac:dyDescent="0.25">
      <c r="B342" s="7" t="s">
        <v>347</v>
      </c>
      <c r="C342" s="8" t="s">
        <v>480</v>
      </c>
      <c r="D342" s="7" t="s">
        <v>410</v>
      </c>
      <c r="E342" s="7" t="s">
        <v>410</v>
      </c>
      <c r="F342" s="7" t="s">
        <v>417</v>
      </c>
      <c r="G342" s="7">
        <v>390339</v>
      </c>
      <c r="H342" s="7">
        <v>414050</v>
      </c>
      <c r="I342" s="11">
        <v>4.8170000000000002</v>
      </c>
      <c r="J342" s="9">
        <v>9.3170000000000002</v>
      </c>
      <c r="K342" s="9">
        <v>31.132592592592591</v>
      </c>
      <c r="L342" s="9">
        <v>8.0725967291583558</v>
      </c>
      <c r="M342" s="11">
        <v>5.8888469231516822</v>
      </c>
      <c r="N342" s="9">
        <v>9.3170000000000002</v>
      </c>
      <c r="O342" s="1" t="s">
        <v>846</v>
      </c>
      <c r="P342" s="1" t="str">
        <f>VLOOKUP(TEXT(E342,0),'5) BSP Headroom Data'!$B$7:$L$70,11,FALSE)</f>
        <v>https://www.google.com/maps/d/viewer?mid=1wLVvNAtxF44PseqlxB-yZb4QiTLsY0T8&amp;ll=53.62216%2C-2.13727z=20?hl=en</v>
      </c>
      <c r="Q342" s="1" t="str">
        <f>VLOOKUP(F342,'6)Transmission Capacity - App G'!$C$7:$N$23,11,FALSE)</f>
        <v>https://www.google.com/maps/d/viewer?mid=1wLVvNAtxF44PseqlxB-yZb4QiTLsY0T8&amp;ll=53.62146%2C-2.21622z=20?hl=en</v>
      </c>
    </row>
    <row r="343" spans="2:17" ht="15" x14ac:dyDescent="0.25">
      <c r="B343" s="7" t="s">
        <v>348</v>
      </c>
      <c r="C343" s="8" t="s">
        <v>480</v>
      </c>
      <c r="D343" s="7" t="s">
        <v>413</v>
      </c>
      <c r="E343" s="7" t="s">
        <v>413</v>
      </c>
      <c r="F343" s="7" t="s">
        <v>496</v>
      </c>
      <c r="G343" s="7">
        <v>341290</v>
      </c>
      <c r="H343" s="7">
        <v>428540</v>
      </c>
      <c r="I343" s="11">
        <v>2.7459999999999987</v>
      </c>
      <c r="J343" s="9">
        <v>7.3460000000000001</v>
      </c>
      <c r="K343" s="9">
        <v>10.368421052631575</v>
      </c>
      <c r="L343" s="9">
        <v>10.368421052631575</v>
      </c>
      <c r="M343" s="11">
        <v>9.5493713965802893</v>
      </c>
      <c r="N343" s="9">
        <v>7.3460000000000001</v>
      </c>
      <c r="O343" s="1" t="s">
        <v>847</v>
      </c>
      <c r="P343" s="1" t="str">
        <f>VLOOKUP(TEXT(E343,0),'5) BSP Headroom Data'!$B$7:$L$70,11,FALSE)</f>
        <v>https://www.google.com/maps/d/viewer?mid=1wLVvNAtxF44PseqlxB-yZb4QiTLsY0T8&amp;ll=53.78114%2C-2.9776z=20?hl=en</v>
      </c>
      <c r="Q343" s="1" t="str">
        <f>VLOOKUP(F343,'6)Transmission Capacity - App G'!$C$7:$N$23,11,FALSE)</f>
        <v>https://www.google.com/maps/d/viewer?mid=1wLVvNAtxF44PseqlxB-yZb4QiTLsY0T8&amp;ll=53.74622%2C-2.75632z=20?hl=en</v>
      </c>
    </row>
    <row r="344" spans="2:17" ht="15" x14ac:dyDescent="0.25">
      <c r="B344" s="7" t="s">
        <v>349</v>
      </c>
      <c r="C344" s="8" t="s">
        <v>480</v>
      </c>
      <c r="D344" s="7" t="s">
        <v>151</v>
      </c>
      <c r="E344" s="7" t="s">
        <v>151</v>
      </c>
      <c r="F344" s="7" t="s">
        <v>419</v>
      </c>
      <c r="G344" s="7">
        <v>394942</v>
      </c>
      <c r="H344" s="7">
        <v>405940</v>
      </c>
      <c r="I344" s="11">
        <v>13.879999999999999</v>
      </c>
      <c r="J344" s="9">
        <v>18.48</v>
      </c>
      <c r="K344" s="9">
        <v>13.282051282051299</v>
      </c>
      <c r="L344" s="9">
        <v>2.3176733780760657</v>
      </c>
      <c r="M344" s="11">
        <v>1.6983606557377071</v>
      </c>
      <c r="N344" s="9">
        <v>13.282051282051299</v>
      </c>
      <c r="O344" s="1" t="s">
        <v>848</v>
      </c>
      <c r="P344" s="1" t="str">
        <f>VLOOKUP(TEXT(E344,0),'5) BSP Headroom Data'!$B$7:$L$70,11,FALSE)</f>
        <v>https://www.google.com/maps/d/viewer?mid=1wLVvNAtxF44PseqlxB-yZb4QiTLsY0T8&amp;ll=53.53936%2C-2.10308z=20?hl=en</v>
      </c>
      <c r="Q344" s="1" t="str">
        <f>VLOOKUP(F344,'6)Transmission Capacity - App G'!$C$7:$N$23,11,FALSE)</f>
        <v>https://www.google.com/maps/d/viewer?mid=1wLVvNAtxF44PseqlxB-yZb4QiTLsY0T8&amp;ll=53.52976%2C-2.16566z=20?hl=en</v>
      </c>
    </row>
    <row r="345" spans="2:17" ht="15" x14ac:dyDescent="0.25">
      <c r="B345" s="7" t="s">
        <v>350</v>
      </c>
      <c r="C345" s="8" t="s">
        <v>481</v>
      </c>
      <c r="D345" s="7" t="s">
        <v>390</v>
      </c>
      <c r="E345" s="7" t="s">
        <v>390</v>
      </c>
      <c r="F345" s="7" t="s">
        <v>420</v>
      </c>
      <c r="G345" s="7">
        <v>407734</v>
      </c>
      <c r="H345" s="7">
        <v>375459</v>
      </c>
      <c r="I345" s="11">
        <v>0</v>
      </c>
      <c r="J345" s="9">
        <v>16.573</v>
      </c>
      <c r="K345" s="9">
        <v>11.217948717948717</v>
      </c>
      <c r="L345" s="9">
        <v>1.9574944071588367</v>
      </c>
      <c r="M345" s="11">
        <v>1.4344262295081966</v>
      </c>
      <c r="N345" s="9">
        <v>11.217948717948717</v>
      </c>
      <c r="O345" s="1" t="s">
        <v>849</v>
      </c>
      <c r="P345" s="1" t="str">
        <f>VLOOKUP(TEXT(E345,0),'5) BSP Headroom Data'!$B$7:$L$70,11,FALSE)</f>
        <v>https://www.google.com/maps/d/viewer?mid=1wLVvNAtxF44PseqlxB-yZb4QiTLsY0T8&amp;ll=53.27596%2C-1.885z=20?hl=en</v>
      </c>
      <c r="Q345" s="1" t="str">
        <f>VLOOKUP(F345,'6)Transmission Capacity - App G'!$C$7:$N$23,11,FALSE)</f>
        <v>https://www.google.com/maps/d/viewer?mid=1wLVvNAtxF44PseqlxB-yZb4QiTLsY0T8&amp;ll=53.49223%2C-2.04417z=20?hl=en</v>
      </c>
    </row>
    <row r="346" spans="2:17" ht="15" x14ac:dyDescent="0.25">
      <c r="B346" s="7" t="s">
        <v>351</v>
      </c>
      <c r="C346" s="8" t="s">
        <v>480</v>
      </c>
      <c r="D346" s="7" t="s">
        <v>132</v>
      </c>
      <c r="E346" s="7" t="s">
        <v>132</v>
      </c>
      <c r="F346" s="7" t="s">
        <v>423</v>
      </c>
      <c r="G346" s="7">
        <v>378751</v>
      </c>
      <c r="H346" s="7">
        <v>398897</v>
      </c>
      <c r="I346" s="11">
        <v>0</v>
      </c>
      <c r="J346" s="9">
        <v>0</v>
      </c>
      <c r="K346" s="9">
        <v>7</v>
      </c>
      <c r="L346" s="9">
        <v>1.9574944071588367</v>
      </c>
      <c r="M346" s="11">
        <v>1.4344262295081966</v>
      </c>
      <c r="N346" s="9">
        <v>0</v>
      </c>
      <c r="O346" s="1" t="s">
        <v>850</v>
      </c>
      <c r="P346" s="1" t="str">
        <f>VLOOKUP(TEXT(E346,0),'5) BSP Headroom Data'!$B$7:$L$70,11,FALSE)</f>
        <v>https://www.google.com/maps/d/viewer?mid=1wLVvNAtxF44PseqlxB-yZb4QiTLsY0T8&amp;ll=53.49066%2C-2.27698z=20?hl=en</v>
      </c>
      <c r="Q346" s="1" t="str">
        <f>VLOOKUP(F346,'6)Transmission Capacity - App G'!$C$7:$N$23,11,FALSE)</f>
        <v>https://www.google.com/maps/d/viewer?mid=1wLVvNAtxF44PseqlxB-yZb4QiTLsY0T8&amp;ll=53.53905%2C-2.35884z=20?hl=en</v>
      </c>
    </row>
    <row r="347" spans="2:17" ht="15" x14ac:dyDescent="0.25">
      <c r="B347" s="7" t="s">
        <v>352</v>
      </c>
      <c r="C347" s="8" t="s">
        <v>480</v>
      </c>
      <c r="D347" s="7" t="s">
        <v>151</v>
      </c>
      <c r="E347" s="7" t="s">
        <v>151</v>
      </c>
      <c r="F347" s="7" t="s">
        <v>419</v>
      </c>
      <c r="G347" s="7">
        <v>391273</v>
      </c>
      <c r="H347" s="7">
        <v>403453</v>
      </c>
      <c r="I347" s="11">
        <v>12.589999999999998</v>
      </c>
      <c r="J347" s="9">
        <v>17.189999999999998</v>
      </c>
      <c r="K347" s="9">
        <v>0</v>
      </c>
      <c r="L347" s="9">
        <v>0</v>
      </c>
      <c r="M347" s="11">
        <v>0</v>
      </c>
      <c r="N347" s="9">
        <v>0</v>
      </c>
      <c r="O347" s="1" t="s">
        <v>851</v>
      </c>
      <c r="P347" s="1" t="str">
        <f>VLOOKUP(TEXT(E347,0),'5) BSP Headroom Data'!$B$7:$L$70,11,FALSE)</f>
        <v>https://www.google.com/maps/d/viewer?mid=1wLVvNAtxF44PseqlxB-yZb4QiTLsY0T8&amp;ll=53.53936%2C-2.10308z=20?hl=en</v>
      </c>
      <c r="Q347" s="1" t="str">
        <f>VLOOKUP(F347,'6)Transmission Capacity - App G'!$C$7:$N$23,11,FALSE)</f>
        <v>https://www.google.com/maps/d/viewer?mid=1wLVvNAtxF44PseqlxB-yZb4QiTLsY0T8&amp;ll=53.52976%2C-2.16566z=20?hl=en</v>
      </c>
    </row>
    <row r="348" spans="2:17" ht="15" x14ac:dyDescent="0.25">
      <c r="B348" s="7" t="s">
        <v>353</v>
      </c>
      <c r="C348" s="8" t="s">
        <v>480</v>
      </c>
      <c r="D348" s="7" t="s">
        <v>412</v>
      </c>
      <c r="E348" s="7" t="s">
        <v>412</v>
      </c>
      <c r="F348" s="7" t="s">
        <v>258</v>
      </c>
      <c r="G348" s="7">
        <v>386475</v>
      </c>
      <c r="H348" s="7">
        <v>422130</v>
      </c>
      <c r="I348" s="11">
        <v>11.268999999999998</v>
      </c>
      <c r="J348" s="9">
        <v>15.869</v>
      </c>
      <c r="K348" s="9">
        <v>27.320120001967243</v>
      </c>
      <c r="L348" s="9">
        <v>4.431591543677702</v>
      </c>
      <c r="M348" s="11">
        <v>3.2327843322569021</v>
      </c>
      <c r="N348" s="9">
        <v>15.869</v>
      </c>
      <c r="O348" s="1" t="s">
        <v>852</v>
      </c>
      <c r="P348" s="1" t="str">
        <f>VLOOKUP(TEXT(E348,0),'5) BSP Headroom Data'!$B$7:$L$70,11,FALSE)</f>
        <v>https://www.google.com/maps/d/viewer?mid=1wLVvNAtxF44PseqlxB-yZb4QiTLsY0T8&amp;ll=53.69402%2C-2.30041z=20?hl=en</v>
      </c>
      <c r="Q348" s="1" t="str">
        <f>VLOOKUP(F348,'6)Transmission Capacity - App G'!$C$7:$N$23,11,FALSE)</f>
        <v>https://www.google.com/maps/d/viewer?mid=1wLVvNAtxF44PseqlxB-yZb4QiTLsY0T8&amp;ll=53.79502%2C-2.32919z=20?hl=en</v>
      </c>
    </row>
    <row r="349" spans="2:17" ht="15" x14ac:dyDescent="0.25">
      <c r="B349" s="7" t="s">
        <v>354</v>
      </c>
      <c r="C349" s="8" t="s">
        <v>480</v>
      </c>
      <c r="D349" s="7" t="s">
        <v>354</v>
      </c>
      <c r="E349" s="7" t="s">
        <v>354</v>
      </c>
      <c r="F349" s="7" t="s">
        <v>418</v>
      </c>
      <c r="G349" s="7">
        <v>383306</v>
      </c>
      <c r="H349" s="7">
        <v>392514</v>
      </c>
      <c r="I349" s="11">
        <v>2.5670000000000073</v>
      </c>
      <c r="J349" s="9">
        <v>11.490000000000002</v>
      </c>
      <c r="K349" s="9">
        <v>11.217948717948717</v>
      </c>
      <c r="L349" s="9">
        <v>1.9574944071588367</v>
      </c>
      <c r="M349" s="11">
        <v>1.4344262295081966</v>
      </c>
      <c r="N349" s="9">
        <v>11.217948717948717</v>
      </c>
      <c r="O349" s="1" t="s">
        <v>853</v>
      </c>
      <c r="P349" s="1" t="str">
        <f>VLOOKUP(TEXT(E349,0),'5) BSP Headroom Data'!$B$7:$L$70,11,FALSE)</f>
        <v>https://www.google.com/maps/d/viewer?mid=1wLVvNAtxF44PseqlxB-yZb4QiTLsY0T8&amp;ll=53.42927%2C-2.25292z=20?hl=en</v>
      </c>
      <c r="Q349" s="1" t="str">
        <f>VLOOKUP(F349,'6)Transmission Capacity - App G'!$C$7:$N$23,11,FALSE)</f>
        <v>https://www.google.com/maps/d/viewer?mid=1wLVvNAtxF44PseqlxB-yZb4QiTLsY0T8&amp;ll=53.42198%2C-2.27508z=20?hl=en</v>
      </c>
    </row>
    <row r="350" spans="2:17" ht="15" x14ac:dyDescent="0.25">
      <c r="B350" s="7" t="s">
        <v>355</v>
      </c>
      <c r="C350" s="8" t="s">
        <v>480</v>
      </c>
      <c r="D350" s="7" t="s">
        <v>205</v>
      </c>
      <c r="E350" s="7" t="s">
        <v>205</v>
      </c>
      <c r="F350" s="7" t="s">
        <v>424</v>
      </c>
      <c r="G350" s="7">
        <v>343077</v>
      </c>
      <c r="H350" s="7">
        <v>463204</v>
      </c>
      <c r="I350" s="11">
        <v>1.009999999999998</v>
      </c>
      <c r="J350" s="9">
        <v>4.509999999999998</v>
      </c>
      <c r="K350" s="9">
        <v>17.659955611921369</v>
      </c>
      <c r="L350" s="9">
        <v>10.043877143996811</v>
      </c>
      <c r="M350" s="11">
        <v>7.3268685406146554</v>
      </c>
      <c r="N350" s="9">
        <v>4.509999999999998</v>
      </c>
      <c r="O350" s="1" t="s">
        <v>854</v>
      </c>
      <c r="P350" s="1" t="str">
        <f>VLOOKUP(TEXT(E350,0),'5) BSP Headroom Data'!$B$7:$L$70,11,FALSE)</f>
        <v>https://www.google.com/maps/d/viewer?mid=1wLVvNAtxF44PseqlxB-yZb4QiTLsY0T8&amp;ll=54.06622%2C-2.78639z=20?hl=en</v>
      </c>
      <c r="Q350" s="1" t="str">
        <f>VLOOKUP(F350,'6)Transmission Capacity - App G'!$C$7:$N$23,11,FALSE)</f>
        <v>https://www.google.com/maps/d/viewer?mid=1wLVvNAtxF44PseqlxB-yZb4QiTLsY0T8&amp;ll=54.29784%2C-2.67178z=20?hl=en</v>
      </c>
    </row>
    <row r="351" spans="2:17" ht="15" x14ac:dyDescent="0.25">
      <c r="B351" s="7" t="s">
        <v>356</v>
      </c>
      <c r="C351" s="8" t="s">
        <v>481</v>
      </c>
      <c r="D351" s="7" t="s">
        <v>356</v>
      </c>
      <c r="E351" s="7" t="s">
        <v>356</v>
      </c>
      <c r="F351" s="7" t="s">
        <v>423</v>
      </c>
      <c r="G351" s="7">
        <v>365831</v>
      </c>
      <c r="H351" s="7">
        <v>407025</v>
      </c>
      <c r="I351" s="11">
        <v>0</v>
      </c>
      <c r="J351" s="9">
        <v>4.3130000000000024</v>
      </c>
      <c r="K351" s="9">
        <v>2.6844262295081971</v>
      </c>
      <c r="L351" s="9">
        <v>0.44197031039136303</v>
      </c>
      <c r="M351" s="11">
        <v>0.31765276430649858</v>
      </c>
      <c r="N351" s="9">
        <v>2.6844262295081971</v>
      </c>
      <c r="O351" s="1" t="s">
        <v>855</v>
      </c>
      <c r="P351" s="1" t="str">
        <f>VLOOKUP(TEXT(E351,0),'5) BSP Headroom Data'!$B$7:$L$70,11,FALSE)</f>
        <v>https://www.google.com/maps/d/viewer?mid=1wLVvNAtxF44PseqlxB-yZb4QiTLsY0T8&amp;ll=53.55846%2C-2.51787z=20?hl=en</v>
      </c>
      <c r="Q351" s="1" t="str">
        <f>VLOOKUP(F351,'6)Transmission Capacity - App G'!$C$7:$N$23,11,FALSE)</f>
        <v>https://www.google.com/maps/d/viewer?mid=1wLVvNAtxF44PseqlxB-yZb4QiTLsY0T8&amp;ll=53.53905%2C-2.35884z=20?hl=en</v>
      </c>
    </row>
    <row r="352" spans="2:17" ht="15" x14ac:dyDescent="0.25">
      <c r="B352" s="7" t="s">
        <v>357</v>
      </c>
      <c r="C352" s="8" t="s">
        <v>481</v>
      </c>
      <c r="D352" s="7" t="s">
        <v>404</v>
      </c>
      <c r="E352" s="7" t="s">
        <v>404</v>
      </c>
      <c r="F352" s="7" t="s">
        <v>495</v>
      </c>
      <c r="G352" s="7">
        <v>339551</v>
      </c>
      <c r="H352" s="7">
        <v>564489</v>
      </c>
      <c r="I352" s="11">
        <v>5.0499999999999829</v>
      </c>
      <c r="J352" s="9">
        <v>12.559000000000001</v>
      </c>
      <c r="K352" s="9">
        <v>7</v>
      </c>
      <c r="L352" s="9">
        <v>1.9574944071588367</v>
      </c>
      <c r="M352" s="11">
        <v>1.4344262295081966</v>
      </c>
      <c r="N352" s="9">
        <v>7</v>
      </c>
      <c r="O352" s="1" t="s">
        <v>856</v>
      </c>
      <c r="P352" s="1" t="str">
        <f>VLOOKUP(TEXT(E352,0),'5) BSP Headroom Data'!$B$7:$L$70,11,FALSE)</f>
        <v>https://www.google.com/maps/d/viewer?mid=1wLVvNAtxF44PseqlxB-yZb4QiTLsY0T8&amp;ll=54.8993%2C-2.9589z=20?hl=en</v>
      </c>
      <c r="Q352" s="1" t="str">
        <f>VLOOKUP(F352,'6)Transmission Capacity - App G'!$C$7:$N$23,11,FALSE)</f>
        <v>https://www.google.com/maps/d/viewer?mid=1wLVvNAtxF44PseqlxB-yZb4QiTLsY0T8&amp;ll=54.94163%2C-2.96438z=20?hl=en</v>
      </c>
    </row>
    <row r="353" spans="2:17" ht="15" x14ac:dyDescent="0.25">
      <c r="B353" s="7" t="s">
        <v>358</v>
      </c>
      <c r="C353" s="8" t="s">
        <v>481</v>
      </c>
      <c r="D353" s="7" t="s">
        <v>258</v>
      </c>
      <c r="E353" s="7" t="s">
        <v>258</v>
      </c>
      <c r="F353" s="7" t="s">
        <v>258</v>
      </c>
      <c r="G353" s="7">
        <v>373376</v>
      </c>
      <c r="H353" s="7">
        <v>436176</v>
      </c>
      <c r="I353" s="11">
        <v>5.6310000000000002</v>
      </c>
      <c r="J353" s="9">
        <v>12.866</v>
      </c>
      <c r="K353" s="9">
        <v>26.079488103821195</v>
      </c>
      <c r="L353" s="9">
        <v>6.6599190283400791</v>
      </c>
      <c r="M353" s="11">
        <v>4.786614936954412</v>
      </c>
      <c r="N353" s="9">
        <v>12.866</v>
      </c>
      <c r="O353" s="1" t="s">
        <v>857</v>
      </c>
      <c r="P353" s="1" t="str">
        <f>VLOOKUP(TEXT(E353,0),'5) BSP Headroom Data'!$B$7:$L$70,11,FALSE)</f>
        <v>https://www.google.com/maps/d/viewer?mid=1wLVvNAtxF44PseqlxB-yZb4QiTLsY0T8&amp;ll=53.79502%2C-2.32919z=20?hl=en</v>
      </c>
      <c r="Q353" s="1" t="str">
        <f>VLOOKUP(F353,'6)Transmission Capacity - App G'!$C$7:$N$23,11,FALSE)</f>
        <v>https://www.google.com/maps/d/viewer?mid=1wLVvNAtxF44PseqlxB-yZb4QiTLsY0T8&amp;ll=53.79502%2C-2.32919z=20?hl=en</v>
      </c>
    </row>
    <row r="354" spans="2:17" ht="15" x14ac:dyDescent="0.25">
      <c r="B354" s="7" t="s">
        <v>359</v>
      </c>
      <c r="C354" s="8" t="s">
        <v>480</v>
      </c>
      <c r="D354" s="7" t="s">
        <v>354</v>
      </c>
      <c r="E354" s="7" t="s">
        <v>354</v>
      </c>
      <c r="F354" s="7" t="s">
        <v>418</v>
      </c>
      <c r="G354" s="7">
        <v>382923</v>
      </c>
      <c r="H354" s="7">
        <v>394645</v>
      </c>
      <c r="I354" s="11">
        <v>2.5670000000000073</v>
      </c>
      <c r="J354" s="9">
        <v>11.761999999999997</v>
      </c>
      <c r="K354" s="9">
        <v>11.217948717948717</v>
      </c>
      <c r="L354" s="9">
        <v>1.9574944071588367</v>
      </c>
      <c r="M354" s="11">
        <v>1.4344262295081966</v>
      </c>
      <c r="N354" s="9">
        <v>11.217948717948717</v>
      </c>
      <c r="O354" s="1" t="s">
        <v>858</v>
      </c>
      <c r="P354" s="1" t="str">
        <f>VLOOKUP(TEXT(E354,0),'5) BSP Headroom Data'!$B$7:$L$70,11,FALSE)</f>
        <v>https://www.google.com/maps/d/viewer?mid=1wLVvNAtxF44PseqlxB-yZb4QiTLsY0T8&amp;ll=53.42927%2C-2.25292z=20?hl=en</v>
      </c>
      <c r="Q354" s="1" t="str">
        <f>VLOOKUP(F354,'6)Transmission Capacity - App G'!$C$7:$N$23,11,FALSE)</f>
        <v>https://www.google.com/maps/d/viewer?mid=1wLVvNAtxF44PseqlxB-yZb4QiTLsY0T8&amp;ll=53.42198%2C-2.27508z=20?hl=en</v>
      </c>
    </row>
    <row r="355" spans="2:17" ht="15" x14ac:dyDescent="0.25">
      <c r="B355" s="7" t="s">
        <v>360</v>
      </c>
      <c r="C355" s="8" t="s">
        <v>481</v>
      </c>
      <c r="D355" s="7" t="s">
        <v>384</v>
      </c>
      <c r="E355" s="7" t="s">
        <v>384</v>
      </c>
      <c r="F355" s="7" t="s">
        <v>497</v>
      </c>
      <c r="G355" s="7">
        <v>350648</v>
      </c>
      <c r="H355" s="7">
        <v>481468</v>
      </c>
      <c r="I355" s="11">
        <v>2.2539999999999996</v>
      </c>
      <c r="J355" s="9">
        <v>4.2539999999999996</v>
      </c>
      <c r="K355" s="9">
        <v>0</v>
      </c>
      <c r="L355" s="9">
        <v>0</v>
      </c>
      <c r="M355" s="11">
        <v>0</v>
      </c>
      <c r="N355" s="9">
        <v>0</v>
      </c>
      <c r="O355" s="1" t="s">
        <v>859</v>
      </c>
      <c r="P355" s="1" t="str">
        <f>VLOOKUP(TEXT(E355,0),'5) BSP Headroom Data'!$B$7:$L$70,11,FALSE)</f>
        <v>https://www.google.com/maps/d/viewer?mid=1wLVvNAtxF44PseqlxB-yZb4QiTLsY0T8&amp;ll=54.31969%2C-2.74168z=20?hl=en</v>
      </c>
      <c r="Q355" s="1" t="str">
        <f>VLOOKUP(F355,'6)Transmission Capacity - App G'!$C$7:$N$23,11,FALSE)</f>
        <v>https://www.google.com/maps/d/viewer?mid=1wLVvNAtxF44PseqlxB-yZb4QiTLsY0T8&amp;ll=54.0327%2C-2.88898z=20?hl=en</v>
      </c>
    </row>
    <row r="356" spans="2:17" ht="15" x14ac:dyDescent="0.25">
      <c r="B356" s="7" t="s">
        <v>361</v>
      </c>
      <c r="C356" s="8" t="s">
        <v>481</v>
      </c>
      <c r="D356" s="7" t="s">
        <v>397</v>
      </c>
      <c r="E356" s="7" t="s">
        <v>397</v>
      </c>
      <c r="F356" s="7" t="s">
        <v>496</v>
      </c>
      <c r="G356" s="7">
        <v>357874</v>
      </c>
      <c r="H356" s="7">
        <v>421203</v>
      </c>
      <c r="I356" s="11">
        <v>5.1950000000000003</v>
      </c>
      <c r="J356" s="9">
        <v>8.6950000000000003</v>
      </c>
      <c r="K356" s="9">
        <v>24.137837837837839</v>
      </c>
      <c r="L356" s="9">
        <v>14.438596491228072</v>
      </c>
      <c r="M356" s="11">
        <v>10.37730358874879</v>
      </c>
      <c r="N356" s="9">
        <v>8.6950000000000003</v>
      </c>
      <c r="O356" s="1" t="s">
        <v>860</v>
      </c>
      <c r="P356" s="1" t="str">
        <f>VLOOKUP(TEXT(E356,0),'5) BSP Headroom Data'!$B$7:$L$70,11,FALSE)</f>
        <v>https://www.google.com/maps/d/viewer?mid=1wLVvNAtxF44PseqlxB-yZb4QiTLsY0T8&amp;ll=53.70478%2C-2.69663z=20?hl=en</v>
      </c>
      <c r="Q356" s="1" t="str">
        <f>VLOOKUP(F356,'6)Transmission Capacity - App G'!$C$7:$N$23,11,FALSE)</f>
        <v>https://www.google.com/maps/d/viewer?mid=1wLVvNAtxF44PseqlxB-yZb4QiTLsY0T8&amp;ll=53.74622%2C-2.75632z=20?hl=en</v>
      </c>
    </row>
    <row r="357" spans="2:17" ht="15" x14ac:dyDescent="0.25">
      <c r="B357" s="7" t="s">
        <v>362</v>
      </c>
      <c r="C357" s="8" t="s">
        <v>480</v>
      </c>
      <c r="D357" s="7" t="s">
        <v>285</v>
      </c>
      <c r="E357" s="7" t="s">
        <v>285</v>
      </c>
      <c r="F357" s="7" t="s">
        <v>417</v>
      </c>
      <c r="G357" s="7">
        <v>388779</v>
      </c>
      <c r="H357" s="7">
        <v>419157</v>
      </c>
      <c r="I357" s="11">
        <v>4.3599999999999994</v>
      </c>
      <c r="J357" s="9">
        <v>5.8599999999999994</v>
      </c>
      <c r="K357" s="9">
        <v>0</v>
      </c>
      <c r="L357" s="9">
        <v>0</v>
      </c>
      <c r="M357" s="11">
        <v>0</v>
      </c>
      <c r="N357" s="9">
        <v>0</v>
      </c>
      <c r="O357" s="1" t="s">
        <v>861</v>
      </c>
      <c r="P357" s="1" t="str">
        <f>VLOOKUP(TEXT(E357,0),'5) BSP Headroom Data'!$B$7:$L$70,11,FALSE)</f>
        <v>https://www.google.com/maps/d/viewer?mid=1wLVvNAtxF44PseqlxB-yZb4QiTLsY0T8&amp;ll=53.61653%2C-2.16602z=20?hl=en</v>
      </c>
      <c r="Q357" s="1" t="str">
        <f>VLOOKUP(F357,'6)Transmission Capacity - App G'!$C$7:$N$23,11,FALSE)</f>
        <v>https://www.google.com/maps/d/viewer?mid=1wLVvNAtxF44PseqlxB-yZb4QiTLsY0T8&amp;ll=53.62146%2C-2.21622z=20?hl=en</v>
      </c>
    </row>
    <row r="358" spans="2:17" ht="15" x14ac:dyDescent="0.25">
      <c r="B358" s="7" t="s">
        <v>363</v>
      </c>
      <c r="C358" s="8" t="s">
        <v>481</v>
      </c>
      <c r="D358" s="7" t="s">
        <v>404</v>
      </c>
      <c r="E358" s="7" t="s">
        <v>404</v>
      </c>
      <c r="F358" s="7" t="s">
        <v>495</v>
      </c>
      <c r="G358" s="7">
        <v>325814</v>
      </c>
      <c r="H358" s="7">
        <v>549933</v>
      </c>
      <c r="I358" s="11">
        <v>0</v>
      </c>
      <c r="J358" s="9">
        <v>3.5659999999999989</v>
      </c>
      <c r="K358" s="9">
        <v>7</v>
      </c>
      <c r="L358" s="9">
        <v>1.9574944071588367</v>
      </c>
      <c r="M358" s="11">
        <v>1.4344262295081966</v>
      </c>
      <c r="N358" s="9">
        <v>3.5659999999999989</v>
      </c>
      <c r="O358" s="1" t="s">
        <v>862</v>
      </c>
      <c r="P358" s="1" t="str">
        <f>VLOOKUP(TEXT(E358,0),'5) BSP Headroom Data'!$B$7:$L$70,11,FALSE)</f>
        <v>https://www.google.com/maps/d/viewer?mid=1wLVvNAtxF44PseqlxB-yZb4QiTLsY0T8&amp;ll=54.8993%2C-2.9589z=20?hl=en</v>
      </c>
      <c r="Q358" s="1" t="str">
        <f>VLOOKUP(F358,'6)Transmission Capacity - App G'!$C$7:$N$23,11,FALSE)</f>
        <v>https://www.google.com/maps/d/viewer?mid=1wLVvNAtxF44PseqlxB-yZb4QiTLsY0T8&amp;ll=54.94163%2C-2.96438z=20?hl=en</v>
      </c>
    </row>
    <row r="359" spans="2:17" ht="15" x14ac:dyDescent="0.25">
      <c r="B359" s="7" t="s">
        <v>364</v>
      </c>
      <c r="C359" s="8" t="s">
        <v>481</v>
      </c>
      <c r="D359" s="7" t="s">
        <v>305</v>
      </c>
      <c r="E359" s="7" t="s">
        <v>305</v>
      </c>
      <c r="F359" s="7" t="s">
        <v>499</v>
      </c>
      <c r="G359" s="7">
        <v>347779</v>
      </c>
      <c r="H359" s="7">
        <v>406066</v>
      </c>
      <c r="I359" s="11">
        <v>0</v>
      </c>
      <c r="J359" s="9">
        <v>0</v>
      </c>
      <c r="K359" s="9">
        <v>7.8947368421052602</v>
      </c>
      <c r="L359" s="9">
        <v>1.9574944071588367</v>
      </c>
      <c r="M359" s="11">
        <v>1.4344262295081966</v>
      </c>
      <c r="N359" s="9">
        <v>0</v>
      </c>
      <c r="O359" s="1" t="s">
        <v>863</v>
      </c>
      <c r="P359" s="1" t="str">
        <f>VLOOKUP(TEXT(E359,0),'5) BSP Headroom Data'!$B$7:$L$70,11,FALSE)</f>
        <v>https://www.google.com/maps/d/viewer?mid=1wLVvNAtxF44PseqlxB-yZb4QiTLsY0T8&amp;ll=53.56076%2C-2.79859z=20?hl=en</v>
      </c>
      <c r="Q359" s="1" t="str">
        <f>VLOOKUP(F359,'6)Transmission Capacity - App G'!$C$7:$N$23,11,FALSE)</f>
        <v>https://www.google.com/maps/d/viewer?mid=1wLVvNAtxF44PseqlxB-yZb4QiTLsY0T8&amp;ll=53.56258%2C-2.81944z=20?hl=en</v>
      </c>
    </row>
    <row r="360" spans="2:17" ht="15" x14ac:dyDescent="0.25">
      <c r="B360" s="7" t="s">
        <v>365</v>
      </c>
      <c r="C360" s="8" t="s">
        <v>480</v>
      </c>
      <c r="D360" s="7" t="s">
        <v>151</v>
      </c>
      <c r="E360" s="7" t="s">
        <v>151</v>
      </c>
      <c r="F360" s="7" t="s">
        <v>419</v>
      </c>
      <c r="G360" s="7">
        <v>391885</v>
      </c>
      <c r="H360" s="7">
        <v>406064</v>
      </c>
      <c r="I360" s="11">
        <v>2.67</v>
      </c>
      <c r="J360" s="9">
        <v>6.17</v>
      </c>
      <c r="K360" s="9">
        <v>13.282051282051299</v>
      </c>
      <c r="L360" s="9">
        <v>2.3176733780760657</v>
      </c>
      <c r="M360" s="11">
        <v>1.6983606557377071</v>
      </c>
      <c r="N360" s="9">
        <v>6.17</v>
      </c>
      <c r="O360" s="1" t="s">
        <v>864</v>
      </c>
      <c r="P360" s="1" t="str">
        <f>VLOOKUP(TEXT(E360,0),'5) BSP Headroom Data'!$B$7:$L$70,11,FALSE)</f>
        <v>https://www.google.com/maps/d/viewer?mid=1wLVvNAtxF44PseqlxB-yZb4QiTLsY0T8&amp;ll=53.53936%2C-2.10308z=20?hl=en</v>
      </c>
      <c r="Q360" s="1" t="str">
        <f>VLOOKUP(F360,'6)Transmission Capacity - App G'!$C$7:$N$23,11,FALSE)</f>
        <v>https://www.google.com/maps/d/viewer?mid=1wLVvNAtxF44PseqlxB-yZb4QiTLsY0T8&amp;ll=53.52976%2C-2.16566z=20?hl=en</v>
      </c>
    </row>
    <row r="361" spans="2:17" ht="15" x14ac:dyDescent="0.25">
      <c r="B361" s="7" t="s">
        <v>366</v>
      </c>
      <c r="C361" s="8" t="s">
        <v>481</v>
      </c>
      <c r="D361" s="7" t="s">
        <v>404</v>
      </c>
      <c r="E361" s="7" t="s">
        <v>404</v>
      </c>
      <c r="F361" s="7" t="s">
        <v>495</v>
      </c>
      <c r="G361" s="7">
        <v>338653</v>
      </c>
      <c r="H361" s="7">
        <v>556688</v>
      </c>
      <c r="I361" s="11">
        <v>5.0499999999999829</v>
      </c>
      <c r="J361" s="9">
        <v>12.15</v>
      </c>
      <c r="K361" s="9">
        <v>7</v>
      </c>
      <c r="L361" s="9">
        <v>1.9574944071588367</v>
      </c>
      <c r="M361" s="11">
        <v>1.4344262295081966</v>
      </c>
      <c r="N361" s="9">
        <v>7</v>
      </c>
      <c r="O361" s="1" t="s">
        <v>865</v>
      </c>
      <c r="P361" s="1" t="str">
        <f>VLOOKUP(TEXT(E361,0),'5) BSP Headroom Data'!$B$7:$L$70,11,FALSE)</f>
        <v>https://www.google.com/maps/d/viewer?mid=1wLVvNAtxF44PseqlxB-yZb4QiTLsY0T8&amp;ll=54.8993%2C-2.9589z=20?hl=en</v>
      </c>
      <c r="Q361" s="1" t="str">
        <f>VLOOKUP(F361,'6)Transmission Capacity - App G'!$C$7:$N$23,11,FALSE)</f>
        <v>https://www.google.com/maps/d/viewer?mid=1wLVvNAtxF44PseqlxB-yZb4QiTLsY0T8&amp;ll=54.94163%2C-2.96438z=20?hl=en</v>
      </c>
    </row>
    <row r="362" spans="2:17" ht="15" x14ac:dyDescent="0.25">
      <c r="B362" s="7" t="s">
        <v>367</v>
      </c>
      <c r="C362" s="8" t="s">
        <v>481</v>
      </c>
      <c r="D362" s="7" t="s">
        <v>382</v>
      </c>
      <c r="E362" s="7" t="s">
        <v>382</v>
      </c>
      <c r="F362" s="7" t="s">
        <v>418</v>
      </c>
      <c r="G362" s="7">
        <v>384710</v>
      </c>
      <c r="H362" s="7">
        <v>381286</v>
      </c>
      <c r="I362" s="11">
        <v>3.7170000000000005</v>
      </c>
      <c r="J362" s="9">
        <v>7.2170000000000005</v>
      </c>
      <c r="K362" s="9">
        <v>11.217948717948717</v>
      </c>
      <c r="L362" s="9">
        <v>1.9574944071588367</v>
      </c>
      <c r="M362" s="11">
        <v>1.4344262295081966</v>
      </c>
      <c r="N362" s="9">
        <v>7.2170000000000005</v>
      </c>
      <c r="O362" s="1" t="s">
        <v>866</v>
      </c>
      <c r="P362" s="1" t="str">
        <f>VLOOKUP(TEXT(E362,0),'5) BSP Headroom Data'!$B$7:$L$70,11,FALSE)</f>
        <v>https://www.google.com/maps/d/viewer?mid=1wLVvNAtxF44PseqlxB-yZb4QiTLsY0T8&amp;ll=53.36201%2C-2.2408z=20?hl=en</v>
      </c>
      <c r="Q362" s="1" t="str">
        <f>VLOOKUP(F362,'6)Transmission Capacity - App G'!$C$7:$N$23,11,FALSE)</f>
        <v>https://www.google.com/maps/d/viewer?mid=1wLVvNAtxF44PseqlxB-yZb4QiTLsY0T8&amp;ll=53.42198%2C-2.27508z=20?hl=en</v>
      </c>
    </row>
    <row r="363" spans="2:17" ht="15" x14ac:dyDescent="0.25">
      <c r="B363" s="7" t="s">
        <v>368</v>
      </c>
      <c r="C363" s="8" t="s">
        <v>481</v>
      </c>
      <c r="D363" s="7" t="s">
        <v>384</v>
      </c>
      <c r="E363" s="7" t="s">
        <v>384</v>
      </c>
      <c r="F363" s="7" t="s">
        <v>497</v>
      </c>
      <c r="G363" s="7">
        <v>341657</v>
      </c>
      <c r="H363" s="7">
        <v>498418</v>
      </c>
      <c r="I363" s="11">
        <v>4.4759999999999991</v>
      </c>
      <c r="J363" s="9">
        <v>10.975999999999999</v>
      </c>
      <c r="K363" s="9">
        <v>0</v>
      </c>
      <c r="L363" s="9">
        <v>0</v>
      </c>
      <c r="M363" s="11">
        <v>0</v>
      </c>
      <c r="N363" s="9">
        <v>0</v>
      </c>
      <c r="O363" s="1" t="s">
        <v>867</v>
      </c>
      <c r="P363" s="1" t="str">
        <f>VLOOKUP(TEXT(E363,0),'5) BSP Headroom Data'!$B$7:$L$70,11,FALSE)</f>
        <v>https://www.google.com/maps/d/viewer?mid=1wLVvNAtxF44PseqlxB-yZb4QiTLsY0T8&amp;ll=54.31969%2C-2.74168z=20?hl=en</v>
      </c>
      <c r="Q363" s="1" t="str">
        <f>VLOOKUP(F363,'6)Transmission Capacity - App G'!$C$7:$N$23,11,FALSE)</f>
        <v>https://www.google.com/maps/d/viewer?mid=1wLVvNAtxF44PseqlxB-yZb4QiTLsY0T8&amp;ll=54.0327%2C-2.88898z=20?hl=en</v>
      </c>
    </row>
    <row r="364" spans="2:17" ht="15" x14ac:dyDescent="0.25">
      <c r="B364" s="7" t="s">
        <v>369</v>
      </c>
      <c r="C364" s="8" t="s">
        <v>480</v>
      </c>
      <c r="D364" s="7" t="s">
        <v>401</v>
      </c>
      <c r="E364" s="7" t="s">
        <v>401</v>
      </c>
      <c r="F364" s="7" t="s">
        <v>425</v>
      </c>
      <c r="G364" s="7">
        <v>389971</v>
      </c>
      <c r="H364" s="7">
        <v>388470</v>
      </c>
      <c r="I364" s="11">
        <v>2.8500000000000014</v>
      </c>
      <c r="J364" s="9">
        <v>6.3500000000000014</v>
      </c>
      <c r="K364" s="9">
        <v>13.798981324278438</v>
      </c>
      <c r="L364" s="9">
        <v>2.9708815317112114</v>
      </c>
      <c r="M364" s="11">
        <v>2.1672167152699759</v>
      </c>
      <c r="N364" s="9">
        <v>6.3500000000000014</v>
      </c>
      <c r="O364" s="1" t="s">
        <v>868</v>
      </c>
      <c r="P364" s="1" t="str">
        <f>VLOOKUP(TEXT(E364,0),'5) BSP Headroom Data'!$B$7:$L$70,11,FALSE)</f>
        <v>https://www.google.com/maps/d/viewer?mid=1wLVvNAtxF44PseqlxB-yZb4QiTLsY0T8&amp;ll=53.39156%2C-2.16403z=20?hl=en</v>
      </c>
      <c r="Q364" s="1" t="str">
        <f>VLOOKUP(F364,'6)Transmission Capacity - App G'!$C$7:$N$23,11,FALSE)</f>
        <v>https://www.google.com/maps/d/viewer?mid=1wLVvNAtxF44PseqlxB-yZb4QiTLsY0T8&amp;ll=53.41506%2C-2.13109z=20?hl=en</v>
      </c>
    </row>
    <row r="365" spans="2:17" ht="15" x14ac:dyDescent="0.25">
      <c r="B365" s="7" t="s">
        <v>370</v>
      </c>
      <c r="C365" s="8" t="s">
        <v>480</v>
      </c>
      <c r="D365" s="7" t="s">
        <v>354</v>
      </c>
      <c r="E365" s="7" t="s">
        <v>354</v>
      </c>
      <c r="F365" s="7" t="s">
        <v>418</v>
      </c>
      <c r="G365" s="7">
        <v>384841</v>
      </c>
      <c r="H365" s="7">
        <v>392774</v>
      </c>
      <c r="I365" s="11">
        <v>0</v>
      </c>
      <c r="J365" s="9">
        <v>0</v>
      </c>
      <c r="K365" s="9">
        <v>11.217948717948717</v>
      </c>
      <c r="L365" s="9">
        <v>1.9574944071588367</v>
      </c>
      <c r="M365" s="11">
        <v>1.4344262295081966</v>
      </c>
      <c r="N365" s="9">
        <v>0</v>
      </c>
      <c r="O365" s="1" t="s">
        <v>869</v>
      </c>
      <c r="P365" s="1" t="str">
        <f>VLOOKUP(TEXT(E365,0),'5) BSP Headroom Data'!$B$7:$L$70,11,FALSE)</f>
        <v>https://www.google.com/maps/d/viewer?mid=1wLVvNAtxF44PseqlxB-yZb4QiTLsY0T8&amp;ll=53.42927%2C-2.25292z=20?hl=en</v>
      </c>
      <c r="Q365" s="1" t="str">
        <f>VLOOKUP(F365,'6)Transmission Capacity - App G'!$C$7:$N$23,11,FALSE)</f>
        <v>https://www.google.com/maps/d/viewer?mid=1wLVvNAtxF44PseqlxB-yZb4QiTLsY0T8&amp;ll=53.42198%2C-2.27508z=20?hl=en</v>
      </c>
    </row>
    <row r="366" spans="2:17" ht="15" x14ac:dyDescent="0.25">
      <c r="B366" s="7" t="s">
        <v>371</v>
      </c>
      <c r="C366" s="8" t="s">
        <v>481</v>
      </c>
      <c r="D366" s="7" t="s">
        <v>396</v>
      </c>
      <c r="E366" s="7" t="s">
        <v>396</v>
      </c>
      <c r="F366" s="7" t="s">
        <v>396</v>
      </c>
      <c r="G366" s="7">
        <v>392132</v>
      </c>
      <c r="H366" s="7">
        <v>374352</v>
      </c>
      <c r="I366" s="11">
        <v>0</v>
      </c>
      <c r="J366" s="9">
        <v>0</v>
      </c>
      <c r="K366" s="9">
        <v>2.6844262295081971</v>
      </c>
      <c r="L366" s="9">
        <v>0.44197031039136303</v>
      </c>
      <c r="M366" s="11">
        <v>0.31765276430649858</v>
      </c>
      <c r="N366" s="9">
        <v>0</v>
      </c>
      <c r="O366" s="1" t="s">
        <v>870</v>
      </c>
      <c r="P366" s="1" t="str">
        <f>VLOOKUP(TEXT(E366,0),'5) BSP Headroom Data'!$B$7:$L$70,11,FALSE)</f>
        <v>https://www.google.com/maps/d/viewer?mid=1wLVvNAtxF44PseqlxB-yZb4QiTLsY0T8&amp;ll=53.26811%2C-2.12063z=20?hl=en</v>
      </c>
      <c r="Q366" s="1" t="str">
        <f>VLOOKUP(F366,'6)Transmission Capacity - App G'!$C$7:$N$23,11,FALSE)</f>
        <v>https://www.google.com/maps/d/viewer?mid=1wLVvNAtxF44PseqlxB-yZb4QiTLsY0T8&amp;ll=53.26811%2C-2.12063z=20?hl=en</v>
      </c>
    </row>
    <row r="367" spans="2:17" ht="15" x14ac:dyDescent="0.25">
      <c r="B367" s="7" t="s">
        <v>372</v>
      </c>
      <c r="C367" s="8" t="s">
        <v>480</v>
      </c>
      <c r="D367" s="7" t="s">
        <v>77</v>
      </c>
      <c r="E367" s="7" t="s">
        <v>77</v>
      </c>
      <c r="F367" s="7" t="s">
        <v>417</v>
      </c>
      <c r="G367" s="7">
        <v>390519</v>
      </c>
      <c r="H367" s="7">
        <v>412388</v>
      </c>
      <c r="I367" s="11">
        <v>6.24</v>
      </c>
      <c r="J367" s="9">
        <v>9.74</v>
      </c>
      <c r="K367" s="9">
        <v>23.636697247706422</v>
      </c>
      <c r="L367" s="9">
        <v>13.63382528919027</v>
      </c>
      <c r="M367" s="11">
        <v>9.9456857314618308</v>
      </c>
      <c r="N367" s="9">
        <v>9.74</v>
      </c>
      <c r="O367" s="1" t="s">
        <v>871</v>
      </c>
      <c r="P367" s="1" t="str">
        <f>VLOOKUP(TEXT(E367,0),'5) BSP Headroom Data'!$B$7:$L$70,11,FALSE)</f>
        <v>https://www.google.com/maps/d/viewer?mid=1wLVvNAtxF44PseqlxB-yZb4QiTLsY0T8&amp;ll=53.59783%2C-2.17663z=20?hl=en</v>
      </c>
      <c r="Q367" s="1" t="str">
        <f>VLOOKUP(F367,'6)Transmission Capacity - App G'!$C$7:$N$23,11,FALSE)</f>
        <v>https://www.google.com/maps/d/viewer?mid=1wLVvNAtxF44PseqlxB-yZb4QiTLsY0T8&amp;ll=53.62146%2C-2.21622z=20?hl=en</v>
      </c>
    </row>
    <row r="368" spans="2:17" ht="15" x14ac:dyDescent="0.25">
      <c r="B368" s="7" t="s">
        <v>373</v>
      </c>
      <c r="C368" s="8" t="s">
        <v>481</v>
      </c>
      <c r="D368" s="7" t="s">
        <v>380</v>
      </c>
      <c r="E368" s="7" t="s">
        <v>380</v>
      </c>
      <c r="F368" s="7" t="s">
        <v>496</v>
      </c>
      <c r="G368" s="7">
        <v>358258</v>
      </c>
      <c r="H368" s="7">
        <v>418014</v>
      </c>
      <c r="I368" s="11">
        <v>1.0570000000000022</v>
      </c>
      <c r="J368" s="9">
        <v>5.6570000000000036</v>
      </c>
      <c r="K368" s="9">
        <v>31.14022346368715</v>
      </c>
      <c r="L368" s="9">
        <v>14.364372469635626</v>
      </c>
      <c r="M368" s="11">
        <v>10.32395732298739</v>
      </c>
      <c r="N368" s="9">
        <v>5.6570000000000036</v>
      </c>
      <c r="O368" s="1" t="s">
        <v>872</v>
      </c>
      <c r="P368" s="1" t="str">
        <f>VLOOKUP(TEXT(E368,0),'5) BSP Headroom Data'!$B$7:$L$70,11,FALSE)</f>
        <v>https://www.google.com/maps/d/viewer?mid=1wLVvNAtxF44PseqlxB-yZb4QiTLsY0T8&amp;ll=53.61411%2C-2.70439z=20?hl=en</v>
      </c>
      <c r="Q368" s="1" t="str">
        <f>VLOOKUP(F368,'6)Transmission Capacity - App G'!$C$7:$N$23,11,FALSE)</f>
        <v>https://www.google.com/maps/d/viewer?mid=1wLVvNAtxF44PseqlxB-yZb4QiTLsY0T8&amp;ll=53.74622%2C-2.75632z=20?hl=en</v>
      </c>
    </row>
    <row r="369" spans="2:17" ht="15" x14ac:dyDescent="0.25">
      <c r="B369" s="7" t="s">
        <v>374</v>
      </c>
      <c r="C369" s="8" t="s">
        <v>480</v>
      </c>
      <c r="D369" s="7" t="s">
        <v>205</v>
      </c>
      <c r="E369" s="7" t="s">
        <v>205</v>
      </c>
      <c r="F369" s="7" t="s">
        <v>424</v>
      </c>
      <c r="G369" s="7">
        <v>343294</v>
      </c>
      <c r="H369" s="7">
        <v>463785</v>
      </c>
      <c r="I369" s="11">
        <v>2.17</v>
      </c>
      <c r="J369" s="9">
        <v>3.17</v>
      </c>
      <c r="K369" s="9">
        <v>11.871232876712329</v>
      </c>
      <c r="L369" s="9">
        <v>9.1615476665337034</v>
      </c>
      <c r="M369" s="11">
        <v>6.6832214710419908</v>
      </c>
      <c r="N369" s="9">
        <v>3.17</v>
      </c>
      <c r="O369" s="1" t="s">
        <v>873</v>
      </c>
      <c r="P369" s="1" t="str">
        <f>VLOOKUP(TEXT(E369,0),'5) BSP Headroom Data'!$B$7:$L$70,11,FALSE)</f>
        <v>https://www.google.com/maps/d/viewer?mid=1wLVvNAtxF44PseqlxB-yZb4QiTLsY0T8&amp;ll=54.06622%2C-2.78639z=20?hl=en</v>
      </c>
      <c r="Q369" s="1" t="str">
        <f>VLOOKUP(F369,'6)Transmission Capacity - App G'!$C$7:$N$23,11,FALSE)</f>
        <v>https://www.google.com/maps/d/viewer?mid=1wLVvNAtxF44PseqlxB-yZb4QiTLsY0T8&amp;ll=54.29784%2C-2.67178z=20?hl=en</v>
      </c>
    </row>
    <row r="370" spans="2:17" ht="15" x14ac:dyDescent="0.25">
      <c r="B370" s="7" t="s">
        <v>375</v>
      </c>
      <c r="C370" s="8" t="s">
        <v>481</v>
      </c>
      <c r="D370" s="7" t="s">
        <v>382</v>
      </c>
      <c r="E370" s="7" t="s">
        <v>382</v>
      </c>
      <c r="F370" s="7" t="s">
        <v>418</v>
      </c>
      <c r="G370" s="7">
        <v>382132</v>
      </c>
      <c r="H370" s="7">
        <v>386340</v>
      </c>
      <c r="I370" s="11">
        <v>3.088000000000001</v>
      </c>
      <c r="J370" s="9">
        <v>6.588000000000001</v>
      </c>
      <c r="K370" s="9">
        <v>11.217948717948717</v>
      </c>
      <c r="L370" s="9">
        <v>1.9574944071588367</v>
      </c>
      <c r="M370" s="11">
        <v>1.4344262295081966</v>
      </c>
      <c r="N370" s="9">
        <v>6.588000000000001</v>
      </c>
      <c r="O370" s="1" t="s">
        <v>874</v>
      </c>
      <c r="P370" s="1" t="str">
        <f>VLOOKUP(TEXT(E370,0),'5) BSP Headroom Data'!$B$7:$L$70,11,FALSE)</f>
        <v>https://www.google.com/maps/d/viewer?mid=1wLVvNAtxF44PseqlxB-yZb4QiTLsY0T8&amp;ll=53.36201%2C-2.2408z=20?hl=en</v>
      </c>
      <c r="Q370" s="1" t="str">
        <f>VLOOKUP(F370,'6)Transmission Capacity - App G'!$C$7:$N$23,11,FALSE)</f>
        <v>https://www.google.com/maps/d/viewer?mid=1wLVvNAtxF44PseqlxB-yZb4QiTLsY0T8&amp;ll=53.42198%2C-2.27508z=20?hl=en</v>
      </c>
    </row>
    <row r="371" spans="2:17" ht="15" x14ac:dyDescent="0.25">
      <c r="B371" s="7" t="s">
        <v>376</v>
      </c>
      <c r="C371" s="8" t="s">
        <v>481</v>
      </c>
      <c r="D371" s="7" t="s">
        <v>414</v>
      </c>
      <c r="E371" s="7" t="s">
        <v>414</v>
      </c>
      <c r="F371" s="7" t="s">
        <v>425</v>
      </c>
      <c r="G371" s="7">
        <v>393116</v>
      </c>
      <c r="H371" s="7">
        <v>392019</v>
      </c>
      <c r="I371" s="11">
        <v>7.3709999999999987</v>
      </c>
      <c r="J371" s="9">
        <v>11.971</v>
      </c>
      <c r="K371" s="9">
        <v>8.5573770491803316</v>
      </c>
      <c r="L371" s="9">
        <v>1.4089068825910938</v>
      </c>
      <c r="M371" s="11">
        <v>1.0126091173617853</v>
      </c>
      <c r="N371" s="9">
        <v>8.5573770491803316</v>
      </c>
      <c r="O371" s="1" t="s">
        <v>875</v>
      </c>
      <c r="P371" s="1" t="str">
        <f>VLOOKUP(TEXT(E371,0),'5) BSP Headroom Data'!$B$7:$L$70,11,FALSE)</f>
        <v>https://www.google.com/maps/d/viewer?mid=1wLVvNAtxF44PseqlxB-yZb4QiTLsY0T8&amp;ll=53.41552%2C-2.13492z=20?hl=en</v>
      </c>
      <c r="Q371" s="1" t="str">
        <f>VLOOKUP(F371,'6)Transmission Capacity - App G'!$C$7:$N$23,11,FALSE)</f>
        <v>https://www.google.com/maps/d/viewer?mid=1wLVvNAtxF44PseqlxB-yZb4QiTLsY0T8&amp;ll=53.41506%2C-2.13109z=20?hl=en</v>
      </c>
    </row>
    <row r="372" spans="2:17" ht="15" x14ac:dyDescent="0.25">
      <c r="B372" s="7" t="s">
        <v>377</v>
      </c>
      <c r="C372" s="8" t="s">
        <v>481</v>
      </c>
      <c r="D372" s="7" t="s">
        <v>402</v>
      </c>
      <c r="E372" s="7" t="s">
        <v>402</v>
      </c>
      <c r="F372" s="7" t="s">
        <v>423</v>
      </c>
      <c r="G372" s="7">
        <v>378874</v>
      </c>
      <c r="H372" s="7">
        <v>411666</v>
      </c>
      <c r="I372" s="11">
        <v>9.7799999999999994</v>
      </c>
      <c r="J372" s="9">
        <v>13.88</v>
      </c>
      <c r="K372" s="9">
        <v>11.217948717948717</v>
      </c>
      <c r="L372" s="9">
        <v>1.9574944071588367</v>
      </c>
      <c r="M372" s="11">
        <v>1.4344262295081966</v>
      </c>
      <c r="N372" s="9">
        <v>11.217948717948717</v>
      </c>
      <c r="O372" s="1" t="s">
        <v>876</v>
      </c>
      <c r="P372" s="1" t="str">
        <f>VLOOKUP(TEXT(E372,0),'5) BSP Headroom Data'!$B$7:$L$70,11,FALSE)</f>
        <v>https://www.google.com/maps/d/viewer?mid=1wLVvNAtxF44PseqlxB-yZb4QiTLsY0T8&amp;ll=53.5967%2C-2.29975z=20?hl=en</v>
      </c>
      <c r="Q372" s="1" t="str">
        <f>VLOOKUP(F372,'6)Transmission Capacity - App G'!$C$7:$N$23,11,FALSE)</f>
        <v>https://www.google.com/maps/d/viewer?mid=1wLVvNAtxF44PseqlxB-yZb4QiTLsY0T8&amp;ll=53.53905%2C-2.35884z=20?hl=en</v>
      </c>
    </row>
    <row r="373" spans="2:17" ht="15" x14ac:dyDescent="0.25">
      <c r="B373" s="7" t="s">
        <v>378</v>
      </c>
      <c r="C373" s="8" t="s">
        <v>480</v>
      </c>
      <c r="D373" s="7" t="s">
        <v>393</v>
      </c>
      <c r="E373" s="7" t="s">
        <v>393</v>
      </c>
      <c r="F373" s="7" t="s">
        <v>423</v>
      </c>
      <c r="G373" s="7">
        <v>370709</v>
      </c>
      <c r="H373" s="7">
        <v>410873</v>
      </c>
      <c r="I373" s="11">
        <v>8.9899999999999984</v>
      </c>
      <c r="J373" s="9">
        <v>13.59</v>
      </c>
      <c r="K373" s="9">
        <v>11.217948717948717</v>
      </c>
      <c r="L373" s="9">
        <v>1.9574944071588367</v>
      </c>
      <c r="M373" s="11">
        <v>1.4344262295081966</v>
      </c>
      <c r="N373" s="9">
        <v>11.217948717948717</v>
      </c>
      <c r="O373" s="1" t="s">
        <v>877</v>
      </c>
      <c r="P373" s="1" t="str">
        <f>VLOOKUP(TEXT(E373,0),'5) BSP Headroom Data'!$B$7:$L$70,11,FALSE)</f>
        <v>https://www.google.com/maps/d/viewer?mid=1wLVvNAtxF44PseqlxB-yZb4QiTLsY0T8&amp;ll=53.59102%2C-2.42059z=20?hl=en</v>
      </c>
      <c r="Q373" s="1" t="str">
        <f>VLOOKUP(F373,'6)Transmission Capacity - App G'!$C$7:$N$23,11,FALSE)</f>
        <v>https://www.google.com/maps/d/viewer?mid=1wLVvNAtxF44PseqlxB-yZb4QiTLsY0T8&amp;ll=53.53905%2C-2.35884z=20?hl=en</v>
      </c>
    </row>
    <row r="374" spans="2:17" ht="15" x14ac:dyDescent="0.25">
      <c r="B374" s="7" t="s">
        <v>379</v>
      </c>
      <c r="C374" s="8" t="s">
        <v>480</v>
      </c>
      <c r="D374" s="7" t="s">
        <v>411</v>
      </c>
      <c r="E374" s="7" t="s">
        <v>411</v>
      </c>
      <c r="F374" s="7" t="s">
        <v>498</v>
      </c>
      <c r="G374" s="7">
        <v>357435</v>
      </c>
      <c r="H374" s="7">
        <v>403977</v>
      </c>
      <c r="I374" s="11">
        <v>0</v>
      </c>
      <c r="J374" s="9">
        <v>18.181000000000001</v>
      </c>
      <c r="K374" s="9">
        <v>30.398947368421052</v>
      </c>
      <c r="L374" s="9">
        <v>8.4858396489828483</v>
      </c>
      <c r="M374" s="11">
        <v>6.1903018797869791</v>
      </c>
      <c r="N374" s="9">
        <v>18.181000000000001</v>
      </c>
      <c r="O374" s="1" t="s">
        <v>878</v>
      </c>
      <c r="P374" s="1" t="str">
        <f>VLOOKUP(TEXT(E374,0),'5) BSP Headroom Data'!$B$7:$L$70,11,FALSE)</f>
        <v>https://www.google.com/maps/d/viewer?mid=1wLVvNAtxF44PseqlxB-yZb4QiTLsY0T8&amp;ll=53.53645%2C-2.62967z=20?hl=en</v>
      </c>
      <c r="Q374" s="1" t="str">
        <f>VLOOKUP(F374,'6)Transmission Capacity - App G'!$C$7:$N$23,11,FALSE)</f>
        <v>https://www.google.com/maps/d/viewer?mid=1wLVvNAtxF44PseqlxB-yZb4QiTLsY0T8&amp;ll=53.46815%2C-2.84892z=20?hl=en</v>
      </c>
    </row>
    <row r="375" spans="2:17" ht="15" x14ac:dyDescent="0.25">
      <c r="B375" s="7" t="s">
        <v>380</v>
      </c>
      <c r="C375" s="8" t="s">
        <v>481</v>
      </c>
      <c r="D375" s="7" t="s">
        <v>380</v>
      </c>
      <c r="E375" s="7" t="s">
        <v>380</v>
      </c>
      <c r="F375" s="7" t="s">
        <v>496</v>
      </c>
      <c r="G375" s="7">
        <v>353466</v>
      </c>
      <c r="H375" s="7">
        <v>413290</v>
      </c>
      <c r="I375" s="11">
        <v>9.206999999999999</v>
      </c>
      <c r="J375" s="9">
        <v>13.807</v>
      </c>
      <c r="K375" s="9">
        <v>30.5075</v>
      </c>
      <c r="L375" s="9">
        <v>15.724696356275306</v>
      </c>
      <c r="M375" s="11">
        <v>11.301648884578082</v>
      </c>
      <c r="N375" s="9">
        <v>13.807</v>
      </c>
      <c r="O375" s="1" t="s">
        <v>879</v>
      </c>
      <c r="P375" s="1" t="str">
        <f>VLOOKUP(TEXT(E375,0),'5) BSP Headroom Data'!$B$7:$L$70,11,FALSE)</f>
        <v>https://www.google.com/maps/d/viewer?mid=1wLVvNAtxF44PseqlxB-yZb4QiTLsY0T8&amp;ll=53.61411%2C-2.70439z=20?hl=en</v>
      </c>
      <c r="Q375" s="1" t="str">
        <f>VLOOKUP(F375,'6)Transmission Capacity - App G'!$C$7:$N$23,11,FALSE)</f>
        <v>https://www.google.com/maps/d/viewer?mid=1wLVvNAtxF44PseqlxB-yZb4QiTLsY0T8&amp;ll=53.74622%2C-2.75632z=20?hl=en</v>
      </c>
    </row>
    <row r="376" spans="2:17" ht="15" x14ac:dyDescent="0.25">
      <c r="B376" s="7" t="s">
        <v>381</v>
      </c>
      <c r="C376" s="8" t="s">
        <v>481</v>
      </c>
      <c r="D376" s="7" t="s">
        <v>384</v>
      </c>
      <c r="E376" s="7" t="s">
        <v>384</v>
      </c>
      <c r="F376" s="7" t="s">
        <v>497</v>
      </c>
      <c r="G376" s="7">
        <v>351537</v>
      </c>
      <c r="H376" s="7">
        <v>475934</v>
      </c>
      <c r="I376" s="11">
        <v>0.13500000000000023</v>
      </c>
      <c r="J376" s="9">
        <v>8.1349999999999998</v>
      </c>
      <c r="K376" s="9">
        <v>0</v>
      </c>
      <c r="L376" s="9">
        <v>0</v>
      </c>
      <c r="M376" s="11">
        <v>0</v>
      </c>
      <c r="N376" s="9">
        <v>0</v>
      </c>
      <c r="O376" s="1" t="s">
        <v>880</v>
      </c>
      <c r="P376" s="1" t="str">
        <f>VLOOKUP(TEXT(E376,0),'5) BSP Headroom Data'!$B$7:$L$70,11,FALSE)</f>
        <v>https://www.google.com/maps/d/viewer?mid=1wLVvNAtxF44PseqlxB-yZb4QiTLsY0T8&amp;ll=54.31969%2C-2.74168z=20?hl=en</v>
      </c>
      <c r="Q376" s="1" t="str">
        <f>VLOOKUP(F376,'6)Transmission Capacity - App G'!$C$7:$N$23,11,FALSE)</f>
        <v>https://www.google.com/maps/d/viewer?mid=1wLVvNAtxF44PseqlxB-yZb4QiTLsY0T8&amp;ll=54.0327%2C-2.88898z=20?hl=en</v>
      </c>
    </row>
  </sheetData>
  <sheetProtection algorithmName="SHA-512" hashValue="5EajDtX2AH5c0S+5a8lAPBRFUuWHeHLMS1SwsHojGfTulaEi/PwnzeUVm9h3lZa38qe/HPrJbcw5jXMnacITCA==" saltValue="ZeKj26Jcj+q/ZrjvdHGC+g==" spinCount="100000" sheet="1" objects="1" scenarios="1"/>
  <mergeCells count="9">
    <mergeCell ref="I5:J5"/>
    <mergeCell ref="K5:M5"/>
    <mergeCell ref="N5:N6"/>
    <mergeCell ref="B4:N4"/>
    <mergeCell ref="B5:B6"/>
    <mergeCell ref="C5:C6"/>
    <mergeCell ref="D5:D6"/>
    <mergeCell ref="F5:F6"/>
    <mergeCell ref="G5:H5"/>
  </mergeCells>
  <pageMargins left="0.7" right="0.7" top="0.75" bottom="0.75" header="0.3" footer="0.3"/>
  <ignoredErrors>
    <ignoredError sqref="C7:C9 C10:C13 C364 C14:C363 C365:C376" numberStoredAsText="1"/>
  </ignoredError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92D050"/>
  </sheetPr>
  <dimension ref="B2:M70"/>
  <sheetViews>
    <sheetView zoomScale="80" zoomScaleNormal="80" workbookViewId="0">
      <selection activeCell="B1" sqref="B1"/>
    </sheetView>
  </sheetViews>
  <sheetFormatPr defaultColWidth="9.140625" defaultRowHeight="12.75" x14ac:dyDescent="0.2"/>
  <cols>
    <col min="1" max="1" width="2.42578125" style="2" bestFit="1" customWidth="1"/>
    <col min="2" max="2" width="23.140625" style="2" bestFit="1" customWidth="1"/>
    <col min="3" max="3" width="13" style="2" bestFit="1" customWidth="1"/>
    <col min="4" max="4" width="21" style="2" bestFit="1" customWidth="1"/>
    <col min="5" max="5" width="13.140625" style="2" customWidth="1"/>
    <col min="6" max="6" width="13.42578125" style="2" customWidth="1"/>
    <col min="7" max="7" width="16.42578125" style="2" customWidth="1"/>
    <col min="8" max="8" width="16.7109375" style="2" customWidth="1"/>
    <col min="9" max="9" width="18.5703125" style="2" customWidth="1"/>
    <col min="10" max="10" width="17.7109375" style="2" customWidth="1"/>
    <col min="11" max="11" width="25.85546875" style="2" customWidth="1"/>
    <col min="12" max="12" width="0" style="2" hidden="1" customWidth="1"/>
    <col min="13" max="13" width="4.28515625" style="2" hidden="1" customWidth="1"/>
    <col min="14" max="16384" width="9.140625" style="2"/>
  </cols>
  <sheetData>
    <row r="2" spans="2:13" ht="99" customHeight="1" x14ac:dyDescent="0.2"/>
    <row r="4" spans="2:13" ht="23.25" x14ac:dyDescent="0.2">
      <c r="B4" s="144" t="s">
        <v>426</v>
      </c>
      <c r="C4" s="144"/>
      <c r="D4" s="144"/>
      <c r="E4" s="144"/>
      <c r="F4" s="144"/>
      <c r="G4" s="144"/>
      <c r="H4" s="144"/>
      <c r="I4" s="144"/>
      <c r="J4" s="144"/>
      <c r="K4" s="144"/>
    </row>
    <row r="5" spans="2:13" ht="15" customHeight="1" x14ac:dyDescent="0.2">
      <c r="B5" s="142" t="s">
        <v>427</v>
      </c>
      <c r="C5" s="142" t="s">
        <v>2</v>
      </c>
      <c r="D5" s="142" t="s">
        <v>493</v>
      </c>
      <c r="E5" s="142" t="s">
        <v>428</v>
      </c>
      <c r="F5" s="142"/>
      <c r="G5" s="142" t="s">
        <v>5</v>
      </c>
      <c r="H5" s="142"/>
      <c r="I5" s="142" t="s">
        <v>6</v>
      </c>
      <c r="J5" s="142"/>
      <c r="K5" s="143" t="s">
        <v>482</v>
      </c>
    </row>
    <row r="6" spans="2:13" ht="36.75" customHeight="1" x14ac:dyDescent="0.2">
      <c r="B6" s="135"/>
      <c r="C6" s="135"/>
      <c r="D6" s="135"/>
      <c r="E6" s="27" t="s">
        <v>7</v>
      </c>
      <c r="F6" s="27" t="s">
        <v>8</v>
      </c>
      <c r="G6" s="27" t="s">
        <v>9</v>
      </c>
      <c r="H6" s="27" t="s">
        <v>429</v>
      </c>
      <c r="I6" s="27" t="s">
        <v>11</v>
      </c>
      <c r="J6" s="27" t="s">
        <v>450</v>
      </c>
      <c r="K6" s="102"/>
    </row>
    <row r="7" spans="2:13" ht="15" x14ac:dyDescent="0.25">
      <c r="B7" s="10" t="s">
        <v>401</v>
      </c>
      <c r="C7" s="10">
        <v>33</v>
      </c>
      <c r="D7" s="10" t="s">
        <v>425</v>
      </c>
      <c r="E7" s="10">
        <v>389188</v>
      </c>
      <c r="F7" s="10">
        <v>388310</v>
      </c>
      <c r="G7" s="11">
        <v>53.067999999999998</v>
      </c>
      <c r="H7" s="9">
        <v>71.067999999999998</v>
      </c>
      <c r="I7" s="9">
        <v>139.08421052631579</v>
      </c>
      <c r="J7" s="9">
        <v>46.048672566371664</v>
      </c>
      <c r="K7" s="11">
        <v>71.067999999999998</v>
      </c>
      <c r="L7" s="2" t="s">
        <v>881</v>
      </c>
      <c r="M7" s="2" t="str">
        <f>VLOOKUP(D7,'6)Transmission Capacity - App G'!$C$7:$N$23,11,FALSE)</f>
        <v>https://www.google.com/maps/d/viewer?mid=1wLVvNAtxF44PseqlxB-yZb4QiTLsY0T8&amp;ll=53.41506%2C-2.13109z=20?hl=en</v>
      </c>
    </row>
    <row r="8" spans="2:13" ht="15" x14ac:dyDescent="0.25">
      <c r="B8" s="10" t="s">
        <v>405</v>
      </c>
      <c r="C8" s="10">
        <v>33</v>
      </c>
      <c r="D8" s="10" t="s">
        <v>423</v>
      </c>
      <c r="E8" s="10">
        <v>380345</v>
      </c>
      <c r="F8" s="10">
        <v>401831</v>
      </c>
      <c r="G8" s="11">
        <v>0</v>
      </c>
      <c r="H8" s="9">
        <v>0</v>
      </c>
      <c r="I8" s="9">
        <v>90.368421052631575</v>
      </c>
      <c r="J8" s="9">
        <v>28.20353982300886</v>
      </c>
      <c r="K8" s="11">
        <v>0</v>
      </c>
      <c r="L8" s="2" t="s">
        <v>882</v>
      </c>
      <c r="M8" s="2" t="str">
        <f>VLOOKUP(D8,'6)Transmission Capacity - App G'!$C$7:$N$23,11,FALSE)</f>
        <v>https://www.google.com/maps/d/viewer?mid=1wLVvNAtxF44PseqlxB-yZb4QiTLsY0T8&amp;ll=53.53905%2C-2.35884z=20?hl=en</v>
      </c>
    </row>
    <row r="9" spans="2:13" ht="15" x14ac:dyDescent="0.25">
      <c r="B9" s="10" t="s">
        <v>398</v>
      </c>
      <c r="C9" s="10">
        <v>33</v>
      </c>
      <c r="D9" s="10" t="s">
        <v>422</v>
      </c>
      <c r="E9" s="10">
        <v>376380</v>
      </c>
      <c r="F9" s="10">
        <v>389012</v>
      </c>
      <c r="G9" s="11">
        <v>49.754000000000005</v>
      </c>
      <c r="H9" s="9">
        <v>67.754000000000005</v>
      </c>
      <c r="I9" s="9">
        <v>151.52631578947367</v>
      </c>
      <c r="J9" s="9">
        <v>50.300884955752217</v>
      </c>
      <c r="K9" s="11">
        <v>67.754000000000005</v>
      </c>
      <c r="L9" s="2" t="s">
        <v>883</v>
      </c>
      <c r="M9" s="2" t="str">
        <f>VLOOKUP(D9,'6)Transmission Capacity - App G'!$C$7:$N$23,11,FALSE)</f>
        <v>https://www.google.com/maps/d/viewer?mid=1wLVvNAtxF44PseqlxB-yZb4QiTLsY0T8&amp;ll=53.43349%2C-2.40648z=20?hl=en</v>
      </c>
    </row>
    <row r="10" spans="2:13" ht="15" x14ac:dyDescent="0.25">
      <c r="B10" s="10" t="s">
        <v>392</v>
      </c>
      <c r="C10" s="10">
        <v>33</v>
      </c>
      <c r="D10" s="10" t="s">
        <v>423</v>
      </c>
      <c r="E10" s="10">
        <v>366150</v>
      </c>
      <c r="F10" s="10">
        <v>402088</v>
      </c>
      <c r="G10" s="11">
        <v>19.930000000000007</v>
      </c>
      <c r="H10" s="9">
        <v>37.930000000000007</v>
      </c>
      <c r="I10" s="9">
        <v>146.84210526315789</v>
      </c>
      <c r="J10" s="9">
        <v>32.80530973451328</v>
      </c>
      <c r="K10" s="11">
        <v>37.930000000000007</v>
      </c>
      <c r="L10" s="2" t="s">
        <v>884</v>
      </c>
      <c r="M10" s="2" t="str">
        <f>VLOOKUP(D10,'6)Transmission Capacity - App G'!$C$7:$N$23,11,FALSE)</f>
        <v>https://www.google.com/maps/d/viewer?mid=1wLVvNAtxF44PseqlxB-yZb4QiTLsY0T8&amp;ll=53.53905%2C-2.35884z=20?hl=en</v>
      </c>
    </row>
    <row r="11" spans="2:13" ht="15" x14ac:dyDescent="0.25">
      <c r="B11" s="10" t="s">
        <v>37</v>
      </c>
      <c r="C11" s="10">
        <v>33</v>
      </c>
      <c r="D11" s="10" t="s">
        <v>495</v>
      </c>
      <c r="E11" s="10">
        <v>319709</v>
      </c>
      <c r="F11" s="10">
        <v>470489</v>
      </c>
      <c r="G11" s="11">
        <v>36.873000000000005</v>
      </c>
      <c r="H11" s="9">
        <v>76.873000000000005</v>
      </c>
      <c r="I11" s="9">
        <v>90.926829268292721</v>
      </c>
      <c r="J11" s="9">
        <v>16.495575221238944</v>
      </c>
      <c r="K11" s="11">
        <v>76.873000000000005</v>
      </c>
      <c r="L11" s="2" t="s">
        <v>537</v>
      </c>
      <c r="M11" s="2" t="str">
        <f>VLOOKUP(D11,'6)Transmission Capacity - App G'!$C$7:$N$23,11,FALSE)</f>
        <v>https://www.google.com/maps/d/viewer?mid=1wLVvNAtxF44PseqlxB-yZb4QiTLsY0T8&amp;ll=54.94163%2C-2.96438z=20?hl=en</v>
      </c>
    </row>
    <row r="12" spans="2:13" ht="15" x14ac:dyDescent="0.25">
      <c r="B12" s="10" t="s">
        <v>395</v>
      </c>
      <c r="C12" s="10">
        <v>33</v>
      </c>
      <c r="D12" s="10" t="s">
        <v>422</v>
      </c>
      <c r="E12" s="10">
        <v>376758</v>
      </c>
      <c r="F12" s="10">
        <v>397174</v>
      </c>
      <c r="G12" s="11">
        <v>36.033999999999992</v>
      </c>
      <c r="H12" s="9">
        <v>66.033999999999992</v>
      </c>
      <c r="I12" s="9">
        <v>6.7307692307692317</v>
      </c>
      <c r="J12" s="9">
        <v>1.9358407079646016</v>
      </c>
      <c r="K12" s="11">
        <v>6.7307692307692317</v>
      </c>
      <c r="L12" s="2" t="s">
        <v>885</v>
      </c>
      <c r="M12" s="2" t="str">
        <f>VLOOKUP(D12,'6)Transmission Capacity - App G'!$C$7:$N$23,11,FALSE)</f>
        <v>https://www.google.com/maps/d/viewer?mid=1wLVvNAtxF44PseqlxB-yZb4QiTLsY0T8&amp;ll=53.43349%2C-2.40648z=20?hl=en</v>
      </c>
    </row>
    <row r="13" spans="2:13" ht="15" x14ac:dyDescent="0.25">
      <c r="B13" s="10" t="s">
        <v>410</v>
      </c>
      <c r="C13" s="10">
        <v>33</v>
      </c>
      <c r="D13" s="10" t="s">
        <v>417</v>
      </c>
      <c r="E13" s="10">
        <v>391033</v>
      </c>
      <c r="F13" s="10">
        <v>413945</v>
      </c>
      <c r="G13" s="11">
        <v>52.905999999999999</v>
      </c>
      <c r="H13" s="9">
        <v>72.496000000000009</v>
      </c>
      <c r="I13" s="9">
        <v>79.05263157894737</v>
      </c>
      <c r="J13" s="9">
        <v>28.110619469026556</v>
      </c>
      <c r="K13" s="11">
        <v>72.496000000000009</v>
      </c>
      <c r="L13" s="2" t="s">
        <v>886</v>
      </c>
      <c r="M13" s="2" t="str">
        <f>VLOOKUP(D13,'6)Transmission Capacity - App G'!$C$7:$N$23,11,FALSE)</f>
        <v>https://www.google.com/maps/d/viewer?mid=1wLVvNAtxF44PseqlxB-yZb4QiTLsY0T8&amp;ll=53.62146%2C-2.21622z=20?hl=en</v>
      </c>
    </row>
    <row r="14" spans="2:13" ht="15" x14ac:dyDescent="0.25">
      <c r="B14" s="10" t="s">
        <v>43</v>
      </c>
      <c r="C14" s="10">
        <v>33</v>
      </c>
      <c r="D14" s="10" t="s">
        <v>496</v>
      </c>
      <c r="E14" s="10">
        <v>332328</v>
      </c>
      <c r="F14" s="10">
        <v>439711</v>
      </c>
      <c r="G14" s="11">
        <v>35.506</v>
      </c>
      <c r="H14" s="9">
        <v>53.506</v>
      </c>
      <c r="I14" s="9">
        <v>39.243902439024431</v>
      </c>
      <c r="J14" s="9">
        <v>7.1194690265486802</v>
      </c>
      <c r="K14" s="11">
        <v>39.243902439024431</v>
      </c>
      <c r="L14" s="2" t="s">
        <v>543</v>
      </c>
      <c r="M14" s="2" t="str">
        <f>VLOOKUP(D14,'6)Transmission Capacity - App G'!$C$7:$N$23,11,FALSE)</f>
        <v>https://www.google.com/maps/d/viewer?mid=1wLVvNAtxF44PseqlxB-yZb4QiTLsY0T8&amp;ll=53.74622%2C-2.75632z=20?hl=en</v>
      </c>
    </row>
    <row r="15" spans="2:13" ht="15" x14ac:dyDescent="0.25">
      <c r="B15" s="10" t="s">
        <v>45</v>
      </c>
      <c r="C15" s="10">
        <v>33</v>
      </c>
      <c r="D15" s="10" t="s">
        <v>496</v>
      </c>
      <c r="E15" s="10">
        <v>370584</v>
      </c>
      <c r="F15" s="10">
        <v>429294</v>
      </c>
      <c r="G15" s="11">
        <v>37.740000000000009</v>
      </c>
      <c r="H15" s="9">
        <v>55.34</v>
      </c>
      <c r="I15" s="9">
        <v>81.73684210526315</v>
      </c>
      <c r="J15" s="9">
        <v>28.119469026548657</v>
      </c>
      <c r="K15" s="11">
        <v>55.34</v>
      </c>
      <c r="L15" s="2" t="s">
        <v>545</v>
      </c>
      <c r="M15" s="2" t="str">
        <f>VLOOKUP(D15,'6)Transmission Capacity - App G'!$C$7:$N$23,11,FALSE)</f>
        <v>https://www.google.com/maps/d/viewer?mid=1wLVvNAtxF44PseqlxB-yZb4QiTLsY0T8&amp;ll=53.74622%2C-2.75632z=20?hl=en</v>
      </c>
    </row>
    <row r="16" spans="2:13" ht="15" x14ac:dyDescent="0.25">
      <c r="B16" s="10" t="s">
        <v>48</v>
      </c>
      <c r="C16" s="10">
        <v>33</v>
      </c>
      <c r="D16" s="10" t="s">
        <v>496</v>
      </c>
      <c r="E16" s="10">
        <v>330835</v>
      </c>
      <c r="F16" s="10">
        <v>435308</v>
      </c>
      <c r="G16" s="11">
        <v>28.414999999999992</v>
      </c>
      <c r="H16" s="9">
        <v>46.414999999999992</v>
      </c>
      <c r="I16" s="9">
        <v>140.15789473684211</v>
      </c>
      <c r="J16" s="9">
        <v>39.836283185840706</v>
      </c>
      <c r="K16" s="11">
        <v>46.414999999999992</v>
      </c>
      <c r="L16" s="2" t="s">
        <v>548</v>
      </c>
      <c r="M16" s="2" t="str">
        <f>VLOOKUP(D16,'6)Transmission Capacity - App G'!$C$7:$N$23,11,FALSE)</f>
        <v>https://www.google.com/maps/d/viewer?mid=1wLVvNAtxF44PseqlxB-yZb4QiTLsY0T8&amp;ll=53.74622%2C-2.75632z=20?hl=en</v>
      </c>
    </row>
    <row r="17" spans="2:13" ht="15" x14ac:dyDescent="0.25">
      <c r="B17" s="10" t="s">
        <v>400</v>
      </c>
      <c r="C17" s="10">
        <v>33</v>
      </c>
      <c r="D17" s="10" t="s">
        <v>418</v>
      </c>
      <c r="E17" s="10">
        <v>384221</v>
      </c>
      <c r="F17" s="10">
        <v>397717</v>
      </c>
      <c r="G17" s="11">
        <v>0</v>
      </c>
      <c r="H17" s="9">
        <v>3.8290000000000077</v>
      </c>
      <c r="I17" s="9">
        <v>160</v>
      </c>
      <c r="J17" s="9">
        <v>49.008849557522126</v>
      </c>
      <c r="K17" s="11">
        <v>3.8290000000000077</v>
      </c>
      <c r="L17" s="2" t="s">
        <v>887</v>
      </c>
      <c r="M17" s="2" t="str">
        <f>VLOOKUP(D17,'6)Transmission Capacity - App G'!$C$7:$N$23,11,FALSE)</f>
        <v>https://www.google.com/maps/d/viewer?mid=1wLVvNAtxF44PseqlxB-yZb4QiTLsY0T8&amp;ll=53.42198%2C-2.27508z=20?hl=en</v>
      </c>
    </row>
    <row r="18" spans="2:13" ht="15" x14ac:dyDescent="0.25">
      <c r="B18" s="10" t="s">
        <v>393</v>
      </c>
      <c r="C18" s="10">
        <v>33</v>
      </c>
      <c r="D18" s="10" t="s">
        <v>423</v>
      </c>
      <c r="E18" s="10">
        <v>372255</v>
      </c>
      <c r="F18" s="10">
        <v>410566</v>
      </c>
      <c r="G18" s="11">
        <v>19.027999999999992</v>
      </c>
      <c r="H18" s="9">
        <v>38.027999999999992</v>
      </c>
      <c r="I18" s="9">
        <v>10.670731707317072</v>
      </c>
      <c r="J18" s="9">
        <v>1.9358407079646016</v>
      </c>
      <c r="K18" s="11">
        <v>10.670731707317072</v>
      </c>
      <c r="L18" s="2" t="s">
        <v>888</v>
      </c>
      <c r="M18" s="2" t="str">
        <f>VLOOKUP(D18,'6)Transmission Capacity - App G'!$C$7:$N$23,11,FALSE)</f>
        <v>https://www.google.com/maps/d/viewer?mid=1wLVvNAtxF44PseqlxB-yZb4QiTLsY0T8&amp;ll=53.53905%2C-2.35884z=20?hl=en</v>
      </c>
    </row>
    <row r="19" spans="2:13" ht="15" x14ac:dyDescent="0.25">
      <c r="B19" s="10" t="s">
        <v>64</v>
      </c>
      <c r="C19" s="10">
        <v>33</v>
      </c>
      <c r="D19" s="10" t="s">
        <v>417</v>
      </c>
      <c r="E19" s="10">
        <v>385569</v>
      </c>
      <c r="F19" s="10">
        <v>434469</v>
      </c>
      <c r="G19" s="11">
        <v>57.701999999999998</v>
      </c>
      <c r="H19" s="9">
        <v>75.701999999999998</v>
      </c>
      <c r="I19" s="9">
        <v>93.10526315789474</v>
      </c>
      <c r="J19" s="9">
        <v>20.044247787610622</v>
      </c>
      <c r="K19" s="11">
        <v>75.701999999999998</v>
      </c>
      <c r="L19" s="2" t="s">
        <v>564</v>
      </c>
      <c r="M19" s="2" t="str">
        <f>VLOOKUP(D19,'6)Transmission Capacity - App G'!$C$7:$N$23,11,FALSE)</f>
        <v>https://www.google.com/maps/d/viewer?mid=1wLVvNAtxF44PseqlxB-yZb4QiTLsY0T8&amp;ll=53.62146%2C-2.21622z=20?hl=en</v>
      </c>
    </row>
    <row r="20" spans="2:13" ht="15" x14ac:dyDescent="0.25">
      <c r="B20" s="10" t="s">
        <v>402</v>
      </c>
      <c r="C20" s="10">
        <v>33</v>
      </c>
      <c r="D20" s="10" t="s">
        <v>423</v>
      </c>
      <c r="E20" s="10">
        <v>380272</v>
      </c>
      <c r="F20" s="10">
        <v>411184</v>
      </c>
      <c r="G20" s="11">
        <v>19.942000000000007</v>
      </c>
      <c r="H20" s="9">
        <v>19.942000000000007</v>
      </c>
      <c r="I20" s="9">
        <v>10.670731707317072</v>
      </c>
      <c r="J20" s="9">
        <v>1.9358407079646016</v>
      </c>
      <c r="K20" s="11">
        <v>10.670731707317072</v>
      </c>
      <c r="L20" s="2" t="s">
        <v>889</v>
      </c>
      <c r="M20" s="2" t="str">
        <f>VLOOKUP(D20,'6)Transmission Capacity - App G'!$C$7:$N$23,11,FALSE)</f>
        <v>https://www.google.com/maps/d/viewer?mid=1wLVvNAtxF44PseqlxB-yZb4QiTLsY0T8&amp;ll=53.53905%2C-2.35884z=20?hl=en</v>
      </c>
    </row>
    <row r="21" spans="2:13" ht="15" x14ac:dyDescent="0.25">
      <c r="B21" s="10" t="s">
        <v>390</v>
      </c>
      <c r="C21" s="10">
        <v>33</v>
      </c>
      <c r="D21" s="10" t="s">
        <v>420</v>
      </c>
      <c r="E21" s="10">
        <v>407769</v>
      </c>
      <c r="F21" s="10">
        <v>375476</v>
      </c>
      <c r="G21" s="11">
        <v>0</v>
      </c>
      <c r="H21" s="9">
        <v>46.250999999999991</v>
      </c>
      <c r="I21" s="9">
        <v>10.670731707317072</v>
      </c>
      <c r="J21" s="9">
        <v>1.9358407079646016</v>
      </c>
      <c r="K21" s="11">
        <v>10.670731707317072</v>
      </c>
      <c r="L21" s="2" t="s">
        <v>890</v>
      </c>
      <c r="M21" s="2" t="str">
        <f>VLOOKUP(D21,'6)Transmission Capacity - App G'!$C$7:$N$23,11,FALSE)</f>
        <v>https://www.google.com/maps/d/viewer?mid=1wLVvNAtxF44PseqlxB-yZb4QiTLsY0T8&amp;ll=53.49223%2C-2.04417z=20?hl=en</v>
      </c>
    </row>
    <row r="22" spans="2:13" ht="15" x14ac:dyDescent="0.25">
      <c r="B22" s="10" t="s">
        <v>404</v>
      </c>
      <c r="C22" s="10">
        <v>33</v>
      </c>
      <c r="D22" s="10" t="s">
        <v>495</v>
      </c>
      <c r="E22" s="10">
        <v>338655</v>
      </c>
      <c r="F22" s="10">
        <v>556583</v>
      </c>
      <c r="G22" s="11">
        <v>5.0499999999999829</v>
      </c>
      <c r="H22" s="9">
        <v>28.049999999999983</v>
      </c>
      <c r="I22" s="9">
        <v>6.7307692307692317</v>
      </c>
      <c r="J22" s="9">
        <v>1.9358407079646016</v>
      </c>
      <c r="K22" s="11">
        <v>6.7307692307692317</v>
      </c>
      <c r="L22" s="2" t="s">
        <v>891</v>
      </c>
      <c r="M22" s="2" t="str">
        <f>VLOOKUP(D22,'6)Transmission Capacity - App G'!$C$7:$N$23,11,FALSE)</f>
        <v>https://www.google.com/maps/d/viewer?mid=1wLVvNAtxF44PseqlxB-yZb4QiTLsY0T8&amp;ll=54.94163%2C-2.96438z=20?hl=en</v>
      </c>
    </row>
    <row r="23" spans="2:13" ht="15" x14ac:dyDescent="0.25">
      <c r="B23" s="10" t="s">
        <v>415</v>
      </c>
      <c r="C23" s="10">
        <v>33</v>
      </c>
      <c r="D23" s="10" t="s">
        <v>422</v>
      </c>
      <c r="E23" s="10">
        <v>373110</v>
      </c>
      <c r="F23" s="10">
        <v>393020</v>
      </c>
      <c r="G23" s="11">
        <v>17.530999999999999</v>
      </c>
      <c r="H23" s="9">
        <v>47.530999999999999</v>
      </c>
      <c r="I23" s="9">
        <v>10.15789473684211</v>
      </c>
      <c r="J23" s="9">
        <v>1.9358407079646016</v>
      </c>
      <c r="K23" s="11">
        <v>10.15789473684211</v>
      </c>
      <c r="L23" s="2" t="s">
        <v>892</v>
      </c>
      <c r="M23" s="2" t="str">
        <f>VLOOKUP(D23,'6)Transmission Capacity - App G'!$C$7:$N$23,11,FALSE)</f>
        <v>https://www.google.com/maps/d/viewer?mid=1wLVvNAtxF44PseqlxB-yZb4QiTLsY0T8&amp;ll=53.43349%2C-2.40648z=20?hl=en</v>
      </c>
    </row>
    <row r="24" spans="2:13" ht="15" x14ac:dyDescent="0.25">
      <c r="B24" s="10" t="s">
        <v>77</v>
      </c>
      <c r="C24" s="10">
        <v>33</v>
      </c>
      <c r="D24" s="10" t="s">
        <v>417</v>
      </c>
      <c r="E24" s="12">
        <v>388461</v>
      </c>
      <c r="F24" s="10">
        <v>411290</v>
      </c>
      <c r="G24" s="11">
        <v>18.045999999999999</v>
      </c>
      <c r="H24" s="9">
        <v>57.046000000000006</v>
      </c>
      <c r="I24" s="9">
        <v>127.84210526315789</v>
      </c>
      <c r="J24" s="9">
        <v>30.362831858407088</v>
      </c>
      <c r="K24" s="11">
        <v>57.046000000000006</v>
      </c>
      <c r="L24" s="2" t="s">
        <v>577</v>
      </c>
      <c r="M24" s="2" t="str">
        <f>VLOOKUP(D24,'6)Transmission Capacity - App G'!$C$7:$N$23,11,FALSE)</f>
        <v>https://www.google.com/maps/d/viewer?mid=1wLVvNAtxF44PseqlxB-yZb4QiTLsY0T8&amp;ll=53.62146%2C-2.21622z=20?hl=en</v>
      </c>
    </row>
    <row r="25" spans="2:13" ht="15" x14ac:dyDescent="0.25">
      <c r="B25" s="10" t="s">
        <v>81</v>
      </c>
      <c r="C25" s="10">
        <v>33</v>
      </c>
      <c r="D25" s="10" t="s">
        <v>419</v>
      </c>
      <c r="E25" s="10">
        <v>389137</v>
      </c>
      <c r="F25" s="10">
        <v>403821</v>
      </c>
      <c r="G25" s="11">
        <v>9.5970000000000084</v>
      </c>
      <c r="H25" s="9">
        <v>9.5970000000000084</v>
      </c>
      <c r="I25" s="9">
        <v>64.268292682926784</v>
      </c>
      <c r="J25" s="9">
        <v>11.65929203539822</v>
      </c>
      <c r="K25" s="11">
        <v>9.5970000000000084</v>
      </c>
      <c r="L25" s="2" t="s">
        <v>581</v>
      </c>
      <c r="M25" s="2" t="str">
        <f>VLOOKUP(D25,'6)Transmission Capacity - App G'!$C$7:$N$23,11,FALSE)</f>
        <v>https://www.google.com/maps/d/viewer?mid=1wLVvNAtxF44PseqlxB-yZb4QiTLsY0T8&amp;ll=53.52976%2C-2.16566z=20?hl=en</v>
      </c>
    </row>
    <row r="26" spans="2:13" ht="15" x14ac:dyDescent="0.25">
      <c r="B26" s="10" t="s">
        <v>408</v>
      </c>
      <c r="C26" s="10">
        <v>33</v>
      </c>
      <c r="D26" s="10" t="s">
        <v>420</v>
      </c>
      <c r="E26" s="10">
        <v>390140</v>
      </c>
      <c r="F26" s="10">
        <v>398146</v>
      </c>
      <c r="G26" s="11">
        <v>40.751999999999995</v>
      </c>
      <c r="H26" s="9">
        <v>58.751999999999995</v>
      </c>
      <c r="I26" s="9">
        <v>3.8048780487804583</v>
      </c>
      <c r="J26" s="9">
        <v>0.69026548672565846</v>
      </c>
      <c r="K26" s="11">
        <v>3.8048780487804583</v>
      </c>
      <c r="L26" s="2" t="s">
        <v>893</v>
      </c>
      <c r="M26" s="2" t="str">
        <f>VLOOKUP(D26,'6)Transmission Capacity - App G'!$C$7:$N$23,11,FALSE)</f>
        <v>https://www.google.com/maps/d/viewer?mid=1wLVvNAtxF44PseqlxB-yZb4QiTLsY0T8&amp;ll=53.49223%2C-2.04417z=20?hl=en</v>
      </c>
    </row>
    <row r="27" spans="2:13" ht="15" x14ac:dyDescent="0.25">
      <c r="B27" s="10" t="s">
        <v>123</v>
      </c>
      <c r="C27" s="10">
        <v>33</v>
      </c>
      <c r="D27" s="10" t="s">
        <v>495</v>
      </c>
      <c r="E27" s="10">
        <v>301070</v>
      </c>
      <c r="F27" s="10">
        <v>513074</v>
      </c>
      <c r="G27" s="11">
        <v>67.94</v>
      </c>
      <c r="H27" s="9">
        <v>75.94</v>
      </c>
      <c r="I27" s="9">
        <v>97.526315789473685</v>
      </c>
      <c r="J27" s="9">
        <v>55.69469026548672</v>
      </c>
      <c r="K27" s="11">
        <v>75.94</v>
      </c>
      <c r="L27" s="2" t="s">
        <v>623</v>
      </c>
      <c r="M27" s="2" t="str">
        <f>VLOOKUP(D27,'6)Transmission Capacity - App G'!$C$7:$N$23,11,FALSE)</f>
        <v>https://www.google.com/maps/d/viewer?mid=1wLVvNAtxF44PseqlxB-yZb4QiTLsY0T8&amp;ll=54.94163%2C-2.96438z=20?hl=en</v>
      </c>
    </row>
    <row r="28" spans="2:13" ht="15" x14ac:dyDescent="0.25">
      <c r="B28" s="10" t="s">
        <v>132</v>
      </c>
      <c r="C28" s="10">
        <v>33</v>
      </c>
      <c r="D28" s="10" t="s">
        <v>423</v>
      </c>
      <c r="E28" s="10">
        <v>381795</v>
      </c>
      <c r="F28" s="10">
        <v>399250</v>
      </c>
      <c r="G28" s="11">
        <v>0</v>
      </c>
      <c r="H28" s="9">
        <v>0</v>
      </c>
      <c r="I28" s="9">
        <v>6.7307692307692317</v>
      </c>
      <c r="J28" s="9">
        <v>1.9358407079646016</v>
      </c>
      <c r="K28" s="11">
        <v>0</v>
      </c>
      <c r="L28" s="2" t="s">
        <v>632</v>
      </c>
      <c r="M28" s="2" t="str">
        <f>VLOOKUP(D28,'6)Transmission Capacity - App G'!$C$7:$N$23,11,FALSE)</f>
        <v>https://www.google.com/maps/d/viewer?mid=1wLVvNAtxF44PseqlxB-yZb4QiTLsY0T8&amp;ll=53.53905%2C-2.35884z=20?hl=en</v>
      </c>
    </row>
    <row r="29" spans="2:13" ht="15" x14ac:dyDescent="0.25">
      <c r="B29" s="10" t="s">
        <v>141</v>
      </c>
      <c r="C29" s="10">
        <v>33</v>
      </c>
      <c r="D29" s="10" t="s">
        <v>421</v>
      </c>
      <c r="E29" s="10">
        <v>360607</v>
      </c>
      <c r="F29" s="10">
        <v>397690</v>
      </c>
      <c r="G29" s="11">
        <v>22.617999999999995</v>
      </c>
      <c r="H29" s="9">
        <v>40.617999999999995</v>
      </c>
      <c r="I29" s="9">
        <v>0</v>
      </c>
      <c r="J29" s="9">
        <v>0</v>
      </c>
      <c r="K29" s="11">
        <v>0</v>
      </c>
      <c r="L29" s="2" t="s">
        <v>641</v>
      </c>
      <c r="M29" s="2" t="str">
        <f>VLOOKUP(D29,'6)Transmission Capacity - App G'!$C$7:$N$23,11,FALSE)</f>
        <v>https://www.google.com/maps/d/viewer?mid=1wLVvNAtxF44PseqlxB-yZb4QiTLsY0T8&amp;ll=53.43422%2C-2.69482z=20?hl=en</v>
      </c>
    </row>
    <row r="30" spans="2:13" ht="15" x14ac:dyDescent="0.25">
      <c r="B30" s="10" t="s">
        <v>151</v>
      </c>
      <c r="C30" s="10">
        <v>33</v>
      </c>
      <c r="D30" s="10" t="s">
        <v>419</v>
      </c>
      <c r="E30" s="10">
        <v>393262</v>
      </c>
      <c r="F30" s="10">
        <v>404755</v>
      </c>
      <c r="G30" s="11">
        <v>22.72</v>
      </c>
      <c r="H30" s="9">
        <v>22.72</v>
      </c>
      <c r="I30" s="9">
        <v>12.634146341463431</v>
      </c>
      <c r="J30" s="9">
        <v>2.2920353982300914</v>
      </c>
      <c r="K30" s="11">
        <v>12.634146341463431</v>
      </c>
      <c r="L30" s="2" t="s">
        <v>651</v>
      </c>
      <c r="M30" s="2" t="str">
        <f>VLOOKUP(D30,'6)Transmission Capacity - App G'!$C$7:$N$23,11,FALSE)</f>
        <v>https://www.google.com/maps/d/viewer?mid=1wLVvNAtxF44PseqlxB-yZb4QiTLsY0T8&amp;ll=53.52976%2C-2.16566z=20?hl=en</v>
      </c>
    </row>
    <row r="31" spans="2:13" ht="15" x14ac:dyDescent="0.25">
      <c r="B31" s="10" t="s">
        <v>399</v>
      </c>
      <c r="C31" s="10">
        <v>33</v>
      </c>
      <c r="D31" s="10" t="s">
        <v>425</v>
      </c>
      <c r="E31" s="10">
        <v>391313</v>
      </c>
      <c r="F31" s="10">
        <v>386877</v>
      </c>
      <c r="G31" s="11">
        <v>38.509999999999991</v>
      </c>
      <c r="H31" s="9">
        <v>56.509999999999991</v>
      </c>
      <c r="I31" s="9">
        <v>141.05263157894737</v>
      </c>
      <c r="J31" s="9">
        <v>43.513274336283196</v>
      </c>
      <c r="K31" s="11">
        <v>56.509999999999991</v>
      </c>
      <c r="L31" s="2" t="s">
        <v>894</v>
      </c>
      <c r="M31" s="2" t="str">
        <f>VLOOKUP(D31,'6)Transmission Capacity - App G'!$C$7:$N$23,11,FALSE)</f>
        <v>https://www.google.com/maps/d/viewer?mid=1wLVvNAtxF44PseqlxB-yZb4QiTLsY0T8&amp;ll=53.41506%2C-2.13109z=20?hl=en</v>
      </c>
    </row>
    <row r="32" spans="2:13" ht="15" x14ac:dyDescent="0.25">
      <c r="B32" s="10" t="s">
        <v>389</v>
      </c>
      <c r="C32" s="10">
        <v>33</v>
      </c>
      <c r="D32" s="10" t="s">
        <v>420</v>
      </c>
      <c r="E32" s="10">
        <v>397322</v>
      </c>
      <c r="F32" s="10">
        <v>399942</v>
      </c>
      <c r="G32" s="11">
        <v>25.483999999999995</v>
      </c>
      <c r="H32" s="9">
        <v>82.483999999999995</v>
      </c>
      <c r="I32" s="9">
        <v>6.7307692307692317</v>
      </c>
      <c r="J32" s="9">
        <v>1.9358407079646016</v>
      </c>
      <c r="K32" s="11">
        <v>6.7307692307692317</v>
      </c>
      <c r="L32" s="2" t="s">
        <v>673</v>
      </c>
      <c r="M32" s="2" t="str">
        <f>VLOOKUP(D32,'6)Transmission Capacity - App G'!$C$7:$N$23,11,FALSE)</f>
        <v>https://www.google.com/maps/d/viewer?mid=1wLVvNAtxF44PseqlxB-yZb4QiTLsY0T8&amp;ll=53.49223%2C-2.04417z=20?hl=en</v>
      </c>
    </row>
    <row r="33" spans="2:13" ht="15" x14ac:dyDescent="0.25">
      <c r="B33" s="10" t="s">
        <v>407</v>
      </c>
      <c r="C33" s="10">
        <v>33</v>
      </c>
      <c r="D33" s="10" t="s">
        <v>258</v>
      </c>
      <c r="E33" s="10">
        <v>377997</v>
      </c>
      <c r="F33" s="10">
        <v>431083</v>
      </c>
      <c r="G33" s="11">
        <v>37.363</v>
      </c>
      <c r="H33" s="9">
        <v>55.363</v>
      </c>
      <c r="I33" s="9">
        <v>46.631578947368411</v>
      </c>
      <c r="J33" s="9">
        <v>12.946902654867264</v>
      </c>
      <c r="K33" s="11">
        <v>46.631578947368411</v>
      </c>
      <c r="L33" s="2" t="s">
        <v>895</v>
      </c>
      <c r="M33" s="2" t="str">
        <f>VLOOKUP(D33,'6)Transmission Capacity - App G'!$C$7:$N$23,11,FALSE)</f>
        <v>https://www.google.com/maps/d/viewer?mid=1wLVvNAtxF44PseqlxB-yZb4QiTLsY0T8&amp;ll=53.79502%2C-2.32919z=20?hl=en</v>
      </c>
    </row>
    <row r="34" spans="2:13" ht="15" x14ac:dyDescent="0.25">
      <c r="B34" s="10" t="s">
        <v>186</v>
      </c>
      <c r="C34" s="10">
        <v>33</v>
      </c>
      <c r="D34" s="10" t="s">
        <v>420</v>
      </c>
      <c r="E34" s="10">
        <v>395522</v>
      </c>
      <c r="F34" s="10">
        <v>395647</v>
      </c>
      <c r="G34" s="11">
        <v>51.298000000000002</v>
      </c>
      <c r="H34" s="9">
        <v>69.298000000000002</v>
      </c>
      <c r="I34" s="9">
        <v>81.243902439024467</v>
      </c>
      <c r="J34" s="9">
        <v>14.738938053097359</v>
      </c>
      <c r="K34" s="11">
        <v>69.298000000000002</v>
      </c>
      <c r="L34" s="2" t="s">
        <v>686</v>
      </c>
      <c r="M34" s="2" t="str">
        <f>VLOOKUP(D34,'6)Transmission Capacity - App G'!$C$7:$N$23,11,FALSE)</f>
        <v>https://www.google.com/maps/d/viewer?mid=1wLVvNAtxF44PseqlxB-yZb4QiTLsY0T8&amp;ll=53.49223%2C-2.04417z=20?hl=en</v>
      </c>
    </row>
    <row r="35" spans="2:13" ht="15" x14ac:dyDescent="0.25">
      <c r="B35" s="10" t="s">
        <v>403</v>
      </c>
      <c r="C35" s="10">
        <v>33</v>
      </c>
      <c r="D35" s="10" t="s">
        <v>423</v>
      </c>
      <c r="E35" s="10">
        <v>376355</v>
      </c>
      <c r="F35" s="10">
        <v>404783</v>
      </c>
      <c r="G35" s="11">
        <v>12.296248800000001</v>
      </c>
      <c r="H35" s="9">
        <v>55.296248800000001</v>
      </c>
      <c r="I35" s="9">
        <v>6.7307692307692317</v>
      </c>
      <c r="J35" s="9">
        <v>1.9358407079646016</v>
      </c>
      <c r="K35" s="11">
        <v>6.7307692307692317</v>
      </c>
      <c r="L35" s="2" t="s">
        <v>896</v>
      </c>
      <c r="M35" s="2" t="str">
        <f>VLOOKUP(D35,'6)Transmission Capacity - App G'!$C$7:$N$23,11,FALSE)</f>
        <v>https://www.google.com/maps/d/viewer?mid=1wLVvNAtxF44PseqlxB-yZb4QiTLsY0T8&amp;ll=53.53905%2C-2.35884z=20?hl=en</v>
      </c>
    </row>
    <row r="36" spans="2:13" ht="15" x14ac:dyDescent="0.25">
      <c r="B36" s="10" t="s">
        <v>384</v>
      </c>
      <c r="C36" s="10">
        <v>33</v>
      </c>
      <c r="D36" s="10" t="s">
        <v>497</v>
      </c>
      <c r="E36" s="10">
        <v>351915</v>
      </c>
      <c r="F36" s="10">
        <v>491858</v>
      </c>
      <c r="G36" s="11">
        <v>6.6689999999999969</v>
      </c>
      <c r="H36" s="9">
        <v>24.668999999999997</v>
      </c>
      <c r="I36" s="9">
        <v>0</v>
      </c>
      <c r="J36" s="9">
        <v>0</v>
      </c>
      <c r="K36" s="11">
        <v>0</v>
      </c>
      <c r="L36" s="2" t="s">
        <v>693</v>
      </c>
      <c r="M36" s="2" t="str">
        <f>VLOOKUP(D36,'6)Transmission Capacity - App G'!$C$7:$N$23,11,FALSE)</f>
        <v>https://www.google.com/maps/d/viewer?mid=1wLVvNAtxF44PseqlxB-yZb4QiTLsY0T8&amp;ll=54.0327%2C-2.88898z=20?hl=en</v>
      </c>
    </row>
    <row r="37" spans="2:13" ht="15" x14ac:dyDescent="0.25">
      <c r="B37" s="10" t="s">
        <v>205</v>
      </c>
      <c r="C37" s="10">
        <v>33</v>
      </c>
      <c r="D37" s="10" t="s">
        <v>424</v>
      </c>
      <c r="E37" s="10">
        <v>348644</v>
      </c>
      <c r="F37" s="10">
        <v>463628</v>
      </c>
      <c r="G37" s="11">
        <v>22.530999999999992</v>
      </c>
      <c r="H37" s="9">
        <v>22.530999999999992</v>
      </c>
      <c r="I37" s="9">
        <v>99.682926829268368</v>
      </c>
      <c r="J37" s="9">
        <v>18.084070796460193</v>
      </c>
      <c r="K37" s="11">
        <v>22.530999999999992</v>
      </c>
      <c r="L37" s="2" t="s">
        <v>705</v>
      </c>
      <c r="M37" s="2" t="str">
        <f>VLOOKUP(D37,'6)Transmission Capacity - App G'!$C$7:$N$23,11,FALSE)</f>
        <v>https://www.google.com/maps/d/viewer?mid=1wLVvNAtxF44PseqlxB-yZb4QiTLsY0T8&amp;ll=54.29784%2C-2.67178z=20?hl=en</v>
      </c>
    </row>
    <row r="38" spans="2:13" ht="15" x14ac:dyDescent="0.25">
      <c r="B38" s="10" t="s">
        <v>397</v>
      </c>
      <c r="C38" s="10">
        <v>33</v>
      </c>
      <c r="D38" s="10" t="s">
        <v>496</v>
      </c>
      <c r="E38" s="10">
        <v>354121</v>
      </c>
      <c r="F38" s="10">
        <v>423373</v>
      </c>
      <c r="G38" s="11">
        <v>7.9409999999999883</v>
      </c>
      <c r="H38" s="9">
        <v>20.880999999999986</v>
      </c>
      <c r="I38" s="9">
        <v>102.75609756097563</v>
      </c>
      <c r="J38" s="9">
        <v>18.641592920353986</v>
      </c>
      <c r="K38" s="11">
        <v>20.880999999999986</v>
      </c>
      <c r="L38" s="2" t="s">
        <v>897</v>
      </c>
      <c r="M38" s="2" t="str">
        <f>VLOOKUP(D38,'6)Transmission Capacity - App G'!$C$7:$N$23,11,FALSE)</f>
        <v>https://www.google.com/maps/d/viewer?mid=1wLVvNAtxF44PseqlxB-yZb4QiTLsY0T8&amp;ll=53.74622%2C-2.75632z=20?hl=en</v>
      </c>
    </row>
    <row r="39" spans="2:13" ht="15" x14ac:dyDescent="0.25">
      <c r="B39" s="10" t="s">
        <v>216</v>
      </c>
      <c r="C39" s="10">
        <v>33</v>
      </c>
      <c r="D39" s="10" t="s">
        <v>425</v>
      </c>
      <c r="E39" s="10">
        <v>385592</v>
      </c>
      <c r="F39" s="10">
        <v>396016</v>
      </c>
      <c r="G39" s="11">
        <v>10.308999999999983</v>
      </c>
      <c r="H39" s="9">
        <v>28.308999999999983</v>
      </c>
      <c r="I39" s="9">
        <v>159.21052631578948</v>
      </c>
      <c r="J39" s="9">
        <v>50.765486725663713</v>
      </c>
      <c r="K39" s="11">
        <v>28.308999999999983</v>
      </c>
      <c r="L39" s="2" t="s">
        <v>716</v>
      </c>
      <c r="M39" s="2" t="str">
        <f>VLOOKUP(D39,'6)Transmission Capacity - App G'!$C$7:$N$23,11,FALSE)</f>
        <v>https://www.google.com/maps/d/viewer?mid=1wLVvNAtxF44PseqlxB-yZb4QiTLsY0T8&amp;ll=53.41506%2C-2.13109z=20?hl=en</v>
      </c>
    </row>
    <row r="40" spans="2:13" ht="15" x14ac:dyDescent="0.25">
      <c r="B40" s="10" t="s">
        <v>218</v>
      </c>
      <c r="C40" s="10">
        <v>33</v>
      </c>
      <c r="D40" s="10" t="s">
        <v>417</v>
      </c>
      <c r="E40" s="10">
        <v>369695</v>
      </c>
      <c r="F40" s="10">
        <v>424981</v>
      </c>
      <c r="G40" s="11">
        <v>0</v>
      </c>
      <c r="H40" s="9">
        <v>43.420999999999992</v>
      </c>
      <c r="I40" s="9">
        <v>0</v>
      </c>
      <c r="J40" s="9">
        <v>0</v>
      </c>
      <c r="K40" s="11">
        <v>0</v>
      </c>
      <c r="L40" s="2" t="s">
        <v>718</v>
      </c>
      <c r="M40" s="2" t="str">
        <f>VLOOKUP(D40,'6)Transmission Capacity - App G'!$C$7:$N$23,11,FALSE)</f>
        <v>https://www.google.com/maps/d/viewer?mid=1wLVvNAtxF44PseqlxB-yZb4QiTLsY0T8&amp;ll=53.62146%2C-2.21622z=20?hl=en</v>
      </c>
    </row>
    <row r="41" spans="2:13" ht="15" x14ac:dyDescent="0.25">
      <c r="B41" s="10" t="s">
        <v>387</v>
      </c>
      <c r="C41" s="10">
        <v>33</v>
      </c>
      <c r="D41" s="10" t="s">
        <v>496</v>
      </c>
      <c r="E41" s="10">
        <v>335361</v>
      </c>
      <c r="F41" s="10">
        <v>429316</v>
      </c>
      <c r="G41" s="11">
        <v>22.597999999999999</v>
      </c>
      <c r="H41" s="9">
        <v>30.597999999999999</v>
      </c>
      <c r="I41" s="9">
        <v>55.94736842105263</v>
      </c>
      <c r="J41" s="9">
        <v>55.94736842105263</v>
      </c>
      <c r="K41" s="11">
        <v>30.597999999999999</v>
      </c>
      <c r="L41" s="2" t="s">
        <v>898</v>
      </c>
      <c r="M41" s="2" t="str">
        <f>VLOOKUP(D41,'6)Transmission Capacity - App G'!$C$7:$N$23,11,FALSE)</f>
        <v>https://www.google.com/maps/d/viewer?mid=1wLVvNAtxF44PseqlxB-yZb4QiTLsY0T8&amp;ll=53.74622%2C-2.75632z=20?hl=en</v>
      </c>
    </row>
    <row r="42" spans="2:13" ht="15" x14ac:dyDescent="0.25">
      <c r="B42" s="10" t="s">
        <v>396</v>
      </c>
      <c r="C42" s="10">
        <v>33</v>
      </c>
      <c r="D42" s="10" t="s">
        <v>396</v>
      </c>
      <c r="E42" s="10">
        <v>392047</v>
      </c>
      <c r="F42" s="10">
        <v>374564</v>
      </c>
      <c r="G42" s="11">
        <v>0</v>
      </c>
      <c r="H42" s="9">
        <v>0</v>
      </c>
      <c r="I42" s="9">
        <v>10.670731707317072</v>
      </c>
      <c r="J42" s="9">
        <v>1.9358407079646016</v>
      </c>
      <c r="K42" s="11">
        <v>0</v>
      </c>
      <c r="L42" s="2" t="s">
        <v>899</v>
      </c>
      <c r="M42" s="2" t="str">
        <f>VLOOKUP(D42,'6)Transmission Capacity - App G'!$C$7:$N$23,11,FALSE)</f>
        <v>https://www.google.com/maps/d/viewer?mid=1wLVvNAtxF44PseqlxB-yZb4QiTLsY0T8&amp;ll=53.26811%2C-2.12063z=20?hl=en</v>
      </c>
    </row>
    <row r="43" spans="2:13" ht="15" x14ac:dyDescent="0.25">
      <c r="B43" s="10" t="s">
        <v>382</v>
      </c>
      <c r="C43" s="10">
        <v>33</v>
      </c>
      <c r="D43" s="10" t="s">
        <v>418</v>
      </c>
      <c r="E43" s="10">
        <v>384073</v>
      </c>
      <c r="F43" s="10">
        <v>385068</v>
      </c>
      <c r="G43" s="11">
        <v>8.8429999999999893</v>
      </c>
      <c r="H43" s="9">
        <v>33.842999999999989</v>
      </c>
      <c r="I43" s="9">
        <v>10.670731707317072</v>
      </c>
      <c r="J43" s="9">
        <v>1.9358407079646016</v>
      </c>
      <c r="K43" s="11">
        <v>10.670731707317072</v>
      </c>
      <c r="L43" s="2" t="s">
        <v>900</v>
      </c>
      <c r="M43" s="2" t="str">
        <f>VLOOKUP(D43,'6)Transmission Capacity - App G'!$C$7:$N$23,11,FALSE)</f>
        <v>https://www.google.com/maps/d/viewer?mid=1wLVvNAtxF44PseqlxB-yZb4QiTLsY0T8&amp;ll=53.42198%2C-2.27508z=20?hl=en</v>
      </c>
    </row>
    <row r="44" spans="2:13" ht="15" x14ac:dyDescent="0.25">
      <c r="B44" s="10" t="s">
        <v>242</v>
      </c>
      <c r="C44" s="10">
        <v>33</v>
      </c>
      <c r="D44" s="10" t="s">
        <v>258</v>
      </c>
      <c r="E44" s="10">
        <v>385989</v>
      </c>
      <c r="F44" s="10">
        <v>438643</v>
      </c>
      <c r="G44" s="11">
        <v>0</v>
      </c>
      <c r="H44" s="9">
        <v>0</v>
      </c>
      <c r="I44" s="9">
        <v>0</v>
      </c>
      <c r="J44" s="9">
        <v>0</v>
      </c>
      <c r="K44" s="11">
        <v>0</v>
      </c>
      <c r="L44" s="2" t="s">
        <v>742</v>
      </c>
      <c r="M44" s="2" t="str">
        <f>VLOOKUP(D44,'6)Transmission Capacity - App G'!$C$7:$N$23,11,FALSE)</f>
        <v>https://www.google.com/maps/d/viewer?mid=1wLVvNAtxF44PseqlxB-yZb4QiTLsY0T8&amp;ll=53.79502%2C-2.32919z=20?hl=en</v>
      </c>
    </row>
    <row r="45" spans="2:13" ht="15" x14ac:dyDescent="0.25">
      <c r="B45" s="10" t="s">
        <v>409</v>
      </c>
      <c r="C45" s="10">
        <v>33</v>
      </c>
      <c r="D45" s="10" t="s">
        <v>420</v>
      </c>
      <c r="E45" s="10">
        <v>401141</v>
      </c>
      <c r="F45" s="10">
        <v>383916</v>
      </c>
      <c r="G45" s="11">
        <v>2.6539999999999964</v>
      </c>
      <c r="H45" s="9">
        <v>30.653999999999996</v>
      </c>
      <c r="I45" s="9">
        <v>73.263157894736835</v>
      </c>
      <c r="J45" s="9">
        <v>63.862831858407077</v>
      </c>
      <c r="K45" s="11">
        <v>30.653999999999996</v>
      </c>
      <c r="L45" s="2" t="s">
        <v>901</v>
      </c>
      <c r="M45" s="2" t="str">
        <f>VLOOKUP(D45,'6)Transmission Capacity - App G'!$C$7:$N$23,11,FALSE)</f>
        <v>https://www.google.com/maps/d/viewer?mid=1wLVvNAtxF44PseqlxB-yZb4QiTLsY0T8&amp;ll=53.49223%2C-2.04417z=20?hl=en</v>
      </c>
    </row>
    <row r="46" spans="2:13" ht="15" x14ac:dyDescent="0.25">
      <c r="B46" s="10" t="s">
        <v>416</v>
      </c>
      <c r="C46" s="10">
        <v>33</v>
      </c>
      <c r="D46" s="10" t="s">
        <v>498</v>
      </c>
      <c r="E46" s="10">
        <v>352784</v>
      </c>
      <c r="F46" s="10">
        <v>404565</v>
      </c>
      <c r="G46" s="11">
        <v>43.292999999999999</v>
      </c>
      <c r="H46" s="9">
        <v>71.293000000000006</v>
      </c>
      <c r="I46" s="9">
        <v>116.57894736842105</v>
      </c>
      <c r="J46" s="9">
        <v>49.393805309734496</v>
      </c>
      <c r="K46" s="11">
        <v>71.293000000000006</v>
      </c>
      <c r="L46" s="2" t="s">
        <v>902</v>
      </c>
      <c r="M46" s="2" t="str">
        <f>VLOOKUP(D46,'6)Transmission Capacity - App G'!$C$7:$N$23,11,FALSE)</f>
        <v>https://www.google.com/maps/d/viewer?mid=1wLVvNAtxF44PseqlxB-yZb4QiTLsY0T8&amp;ll=53.46815%2C-2.84892z=20?hl=en</v>
      </c>
    </row>
    <row r="47" spans="2:13" ht="15" x14ac:dyDescent="0.25">
      <c r="B47" s="10" t="s">
        <v>258</v>
      </c>
      <c r="C47" s="10">
        <v>33</v>
      </c>
      <c r="D47" s="10" t="s">
        <v>258</v>
      </c>
      <c r="E47" s="10">
        <v>378571</v>
      </c>
      <c r="F47" s="10">
        <v>433224</v>
      </c>
      <c r="G47" s="11">
        <v>5.6310000000000002</v>
      </c>
      <c r="H47" s="9">
        <v>50.631</v>
      </c>
      <c r="I47" s="9">
        <v>71.951219512195195</v>
      </c>
      <c r="J47" s="9">
        <v>13.053097345132755</v>
      </c>
      <c r="K47" s="11">
        <v>50.631</v>
      </c>
      <c r="L47" s="2" t="s">
        <v>758</v>
      </c>
      <c r="M47" s="2" t="str">
        <f>VLOOKUP(D47,'6)Transmission Capacity - App G'!$C$7:$N$23,11,FALSE)</f>
        <v>https://www.google.com/maps/d/viewer?mid=1wLVvNAtxF44PseqlxB-yZb4QiTLsY0T8&amp;ll=53.79502%2C-2.32919z=20?hl=en</v>
      </c>
    </row>
    <row r="48" spans="2:13" ht="15" x14ac:dyDescent="0.25">
      <c r="B48" s="10" t="s">
        <v>413</v>
      </c>
      <c r="C48" s="10">
        <v>33</v>
      </c>
      <c r="D48" s="10" t="s">
        <v>496</v>
      </c>
      <c r="E48" s="10">
        <v>335644</v>
      </c>
      <c r="F48" s="10">
        <v>432080</v>
      </c>
      <c r="G48" s="11">
        <v>4.0770000000000053</v>
      </c>
      <c r="H48" s="9">
        <v>12.577000000000005</v>
      </c>
      <c r="I48" s="9">
        <v>10.368421052631575</v>
      </c>
      <c r="J48" s="9">
        <v>10.368421052631575</v>
      </c>
      <c r="K48" s="11">
        <v>10.368421052631575</v>
      </c>
      <c r="L48" s="2" t="s">
        <v>903</v>
      </c>
      <c r="M48" s="2" t="str">
        <f>VLOOKUP(D48,'6)Transmission Capacity - App G'!$C$7:$N$23,11,FALSE)</f>
        <v>https://www.google.com/maps/d/viewer?mid=1wLVvNAtxF44PseqlxB-yZb4QiTLsY0T8&amp;ll=53.74622%2C-2.75632z=20?hl=en</v>
      </c>
    </row>
    <row r="49" spans="2:13" ht="15" x14ac:dyDescent="0.25">
      <c r="B49" s="10" t="s">
        <v>446</v>
      </c>
      <c r="C49" s="10">
        <v>33</v>
      </c>
      <c r="D49" s="10" t="s">
        <v>497</v>
      </c>
      <c r="E49" s="10">
        <v>349996</v>
      </c>
      <c r="F49" s="10">
        <v>530398</v>
      </c>
      <c r="G49" s="11">
        <v>0</v>
      </c>
      <c r="H49" s="9">
        <v>0</v>
      </c>
      <c r="I49" s="9">
        <v>76.105263157894754</v>
      </c>
      <c r="J49" s="9">
        <v>25.26548672566372</v>
      </c>
      <c r="K49" s="11">
        <v>0</v>
      </c>
      <c r="L49" s="2" t="s">
        <v>904</v>
      </c>
      <c r="M49" s="2" t="str">
        <f>VLOOKUP(D49,'6)Transmission Capacity - App G'!$C$7:$N$23,11,FALSE)</f>
        <v>https://www.google.com/maps/d/viewer?mid=1wLVvNAtxF44PseqlxB-yZb4QiTLsY0T8&amp;ll=54.0327%2C-2.88898z=20?hl=en</v>
      </c>
    </row>
    <row r="50" spans="2:13" ht="15" x14ac:dyDescent="0.25">
      <c r="B50" s="10" t="s">
        <v>270</v>
      </c>
      <c r="C50" s="10">
        <v>33</v>
      </c>
      <c r="D50" s="10" t="s">
        <v>496</v>
      </c>
      <c r="E50" s="10">
        <v>356774</v>
      </c>
      <c r="F50" s="10">
        <v>432942</v>
      </c>
      <c r="G50" s="11">
        <v>10.688000000000002</v>
      </c>
      <c r="H50" s="9">
        <v>10.688000000000002</v>
      </c>
      <c r="I50" s="9">
        <v>10.670731707317072</v>
      </c>
      <c r="J50" s="9">
        <v>1.9358407079646016</v>
      </c>
      <c r="K50" s="11">
        <v>10.670731707317072</v>
      </c>
      <c r="L50" s="2" t="s">
        <v>770</v>
      </c>
      <c r="M50" s="2" t="str">
        <f>VLOOKUP(D50,'6)Transmission Capacity - App G'!$C$7:$N$23,11,FALSE)</f>
        <v>https://www.google.com/maps/d/viewer?mid=1wLVvNAtxF44PseqlxB-yZb4QiTLsY0T8&amp;ll=53.74622%2C-2.75632z=20?hl=en</v>
      </c>
    </row>
    <row r="51" spans="2:13" ht="15" x14ac:dyDescent="0.25">
      <c r="B51" s="10" t="s">
        <v>385</v>
      </c>
      <c r="C51" s="10">
        <v>33</v>
      </c>
      <c r="D51" s="10" t="s">
        <v>419</v>
      </c>
      <c r="E51" s="10">
        <v>384542</v>
      </c>
      <c r="F51" s="10">
        <v>399276</v>
      </c>
      <c r="G51" s="11">
        <v>0</v>
      </c>
      <c r="H51" s="9">
        <v>4.2019999999999982</v>
      </c>
      <c r="I51" s="9">
        <v>155.05263157894737</v>
      </c>
      <c r="J51" s="9">
        <v>37.991150442477867</v>
      </c>
      <c r="K51" s="11">
        <v>4.2019999999999982</v>
      </c>
      <c r="L51" s="2" t="s">
        <v>905</v>
      </c>
      <c r="M51" s="2" t="str">
        <f>VLOOKUP(D51,'6)Transmission Capacity - App G'!$C$7:$N$23,11,FALSE)</f>
        <v>https://www.google.com/maps/d/viewer?mid=1wLVvNAtxF44PseqlxB-yZb4QiTLsY0T8&amp;ll=53.52976%2C-2.16566z=20?hl=en</v>
      </c>
    </row>
    <row r="52" spans="2:13" ht="15" x14ac:dyDescent="0.25">
      <c r="B52" s="10" t="s">
        <v>388</v>
      </c>
      <c r="C52" s="10">
        <v>33</v>
      </c>
      <c r="D52" s="10" t="s">
        <v>496</v>
      </c>
      <c r="E52" s="10">
        <v>351794</v>
      </c>
      <c r="F52" s="10">
        <v>429241</v>
      </c>
      <c r="G52" s="11">
        <v>53.600000000000023</v>
      </c>
      <c r="H52" s="9">
        <v>93.600000000000023</v>
      </c>
      <c r="I52" s="9">
        <v>10.670731707317072</v>
      </c>
      <c r="J52" s="9">
        <v>1.9358407079646016</v>
      </c>
      <c r="K52" s="11">
        <v>10.670731707317072</v>
      </c>
      <c r="L52" s="2" t="s">
        <v>906</v>
      </c>
      <c r="M52" s="2" t="str">
        <f>VLOOKUP(D52,'6)Transmission Capacity - App G'!$C$7:$N$23,11,FALSE)</f>
        <v>https://www.google.com/maps/d/viewer?mid=1wLVvNAtxF44PseqlxB-yZb4QiTLsY0T8&amp;ll=53.74622%2C-2.75632z=20?hl=en</v>
      </c>
    </row>
    <row r="53" spans="2:13" ht="15" x14ac:dyDescent="0.25">
      <c r="B53" s="10" t="s">
        <v>285</v>
      </c>
      <c r="C53" s="10">
        <v>33</v>
      </c>
      <c r="D53" s="10" t="s">
        <v>417</v>
      </c>
      <c r="E53" s="10">
        <v>389111</v>
      </c>
      <c r="F53" s="10">
        <v>413393</v>
      </c>
      <c r="G53" s="11">
        <v>25.164000000000001</v>
      </c>
      <c r="H53" s="9">
        <v>46.164000000000001</v>
      </c>
      <c r="I53" s="9">
        <v>0</v>
      </c>
      <c r="J53" s="9">
        <v>0</v>
      </c>
      <c r="K53" s="11">
        <v>0</v>
      </c>
      <c r="L53" s="2" t="s">
        <v>785</v>
      </c>
      <c r="M53" s="2" t="str">
        <f>VLOOKUP(D53,'6)Transmission Capacity - App G'!$C$7:$N$23,11,FALSE)</f>
        <v>https://www.google.com/maps/d/viewer?mid=1wLVvNAtxF44PseqlxB-yZb4QiTLsY0T8&amp;ll=53.62146%2C-2.21622z=20?hl=en</v>
      </c>
    </row>
    <row r="54" spans="2:13" ht="15" x14ac:dyDescent="0.25">
      <c r="B54" s="10" t="s">
        <v>412</v>
      </c>
      <c r="C54" s="10">
        <v>33</v>
      </c>
      <c r="D54" s="10" t="s">
        <v>258</v>
      </c>
      <c r="E54" s="10">
        <v>380261</v>
      </c>
      <c r="F54" s="10">
        <v>422010</v>
      </c>
      <c r="G54" s="11">
        <v>46.671999999999997</v>
      </c>
      <c r="H54" s="9">
        <v>65.122</v>
      </c>
      <c r="I54" s="9">
        <v>122</v>
      </c>
      <c r="J54" s="9">
        <v>54.5</v>
      </c>
      <c r="K54" s="11">
        <v>65.122</v>
      </c>
      <c r="L54" s="2" t="s">
        <v>907</v>
      </c>
      <c r="M54" s="2" t="str">
        <f>VLOOKUP(D54,'6)Transmission Capacity - App G'!$C$7:$N$23,11,FALSE)</f>
        <v>https://www.google.com/maps/d/viewer?mid=1wLVvNAtxF44PseqlxB-yZb4QiTLsY0T8&amp;ll=53.79502%2C-2.32919z=20?hl=en</v>
      </c>
    </row>
    <row r="55" spans="2:13" ht="15" x14ac:dyDescent="0.25">
      <c r="B55" s="10" t="s">
        <v>289</v>
      </c>
      <c r="C55" s="10">
        <v>33</v>
      </c>
      <c r="D55" s="10" t="s">
        <v>419</v>
      </c>
      <c r="E55" s="10">
        <v>392426</v>
      </c>
      <c r="F55" s="10">
        <v>407533</v>
      </c>
      <c r="G55" s="11">
        <v>57.534999999999997</v>
      </c>
      <c r="H55" s="9">
        <v>93.034999999999997</v>
      </c>
      <c r="I55" s="9">
        <v>0</v>
      </c>
      <c r="J55" s="9">
        <v>0</v>
      </c>
      <c r="K55" s="11">
        <v>0</v>
      </c>
      <c r="L55" s="2" t="s">
        <v>789</v>
      </c>
      <c r="M55" s="2" t="str">
        <f>VLOOKUP(D55,'6)Transmission Capacity - App G'!$C$7:$N$23,11,FALSE)</f>
        <v>https://www.google.com/maps/d/viewer?mid=1wLVvNAtxF44PseqlxB-yZb4QiTLsY0T8&amp;ll=53.52976%2C-2.16566z=20?hl=en</v>
      </c>
    </row>
    <row r="56" spans="2:13" ht="15" x14ac:dyDescent="0.25">
      <c r="B56" s="10" t="s">
        <v>290</v>
      </c>
      <c r="C56" s="10">
        <v>33</v>
      </c>
      <c r="D56" s="10" t="s">
        <v>422</v>
      </c>
      <c r="E56" s="10">
        <v>378726</v>
      </c>
      <c r="F56" s="10">
        <v>392892</v>
      </c>
      <c r="G56" s="11">
        <v>17.592999999999996</v>
      </c>
      <c r="H56" s="9">
        <v>29.592999999999996</v>
      </c>
      <c r="I56" s="9">
        <v>104.89473684210526</v>
      </c>
      <c r="J56" s="9">
        <v>59.530973451327434</v>
      </c>
      <c r="K56" s="11">
        <v>29.592999999999996</v>
      </c>
      <c r="L56" s="2" t="s">
        <v>790</v>
      </c>
      <c r="M56" s="2" t="str">
        <f>VLOOKUP(D56,'6)Transmission Capacity - App G'!$C$7:$N$23,11,FALSE)</f>
        <v>https://www.google.com/maps/d/viewer?mid=1wLVvNAtxF44PseqlxB-yZb4QiTLsY0T8&amp;ll=53.43349%2C-2.40648z=20?hl=en</v>
      </c>
    </row>
    <row r="57" spans="2:13" ht="15" x14ac:dyDescent="0.25">
      <c r="B57" s="10" t="s">
        <v>293</v>
      </c>
      <c r="C57" s="10">
        <v>33</v>
      </c>
      <c r="D57" s="10" t="s">
        <v>495</v>
      </c>
      <c r="E57" s="10">
        <v>321492</v>
      </c>
      <c r="F57" s="10">
        <v>468870</v>
      </c>
      <c r="G57" s="11">
        <v>38.779000000000011</v>
      </c>
      <c r="H57" s="9">
        <v>78.779000000000011</v>
      </c>
      <c r="I57" s="9">
        <v>138.6829268292683</v>
      </c>
      <c r="J57" s="9">
        <v>25.159292035398231</v>
      </c>
      <c r="K57" s="11">
        <v>78.779000000000011</v>
      </c>
      <c r="L57" s="2" t="s">
        <v>793</v>
      </c>
      <c r="M57" s="2" t="str">
        <f>VLOOKUP(D57,'6)Transmission Capacity - App G'!$C$7:$N$23,11,FALSE)</f>
        <v>https://www.google.com/maps/d/viewer?mid=1wLVvNAtxF44PseqlxB-yZb4QiTLsY0T8&amp;ll=54.94163%2C-2.96438z=20?hl=en</v>
      </c>
    </row>
    <row r="58" spans="2:13" ht="15" x14ac:dyDescent="0.25">
      <c r="B58" s="10" t="s">
        <v>301</v>
      </c>
      <c r="C58" s="10">
        <v>33</v>
      </c>
      <c r="D58" s="10" t="s">
        <v>497</v>
      </c>
      <c r="E58" s="10">
        <v>356910</v>
      </c>
      <c r="F58" s="10">
        <v>513357</v>
      </c>
      <c r="G58" s="11">
        <v>0</v>
      </c>
      <c r="H58" s="9">
        <v>0</v>
      </c>
      <c r="I58" s="9">
        <v>76.105263157894754</v>
      </c>
      <c r="J58" s="9">
        <v>76.105263157894754</v>
      </c>
      <c r="K58" s="11">
        <v>0</v>
      </c>
      <c r="L58" s="2" t="s">
        <v>801</v>
      </c>
      <c r="M58" s="2" t="str">
        <f>VLOOKUP(D58,'6)Transmission Capacity - App G'!$C$7:$N$23,11,FALSE)</f>
        <v>https://www.google.com/maps/d/viewer?mid=1wLVvNAtxF44PseqlxB-yZb4QiTLsY0T8&amp;ll=54.0327%2C-2.88898z=20?hl=en</v>
      </c>
    </row>
    <row r="59" spans="2:13" ht="15" x14ac:dyDescent="0.25">
      <c r="B59" s="10" t="s">
        <v>447</v>
      </c>
      <c r="C59" s="10">
        <v>33</v>
      </c>
      <c r="D59" s="10" t="s">
        <v>495</v>
      </c>
      <c r="E59" s="10">
        <v>300332</v>
      </c>
      <c r="F59" s="10">
        <v>530823</v>
      </c>
      <c r="G59" s="11">
        <v>19.629999999999995</v>
      </c>
      <c r="H59" s="9">
        <v>63.629999999999995</v>
      </c>
      <c r="I59" s="9">
        <v>3.631578947368439</v>
      </c>
      <c r="J59" s="9">
        <v>1.9358407079646016</v>
      </c>
      <c r="K59" s="11">
        <v>3.631578947368439</v>
      </c>
      <c r="L59" s="2" t="s">
        <v>822</v>
      </c>
      <c r="M59" s="2" t="str">
        <f>VLOOKUP(D59,'6)Transmission Capacity - App G'!$C$7:$N$23,11,FALSE)</f>
        <v>https://www.google.com/maps/d/viewer?mid=1wLVvNAtxF44PseqlxB-yZb4QiTLsY0T8&amp;ll=54.94163%2C-2.96438z=20?hl=en</v>
      </c>
    </row>
    <row r="60" spans="2:13" ht="15" x14ac:dyDescent="0.25">
      <c r="B60" s="10" t="s">
        <v>305</v>
      </c>
      <c r="C60" s="10">
        <v>33</v>
      </c>
      <c r="D60" s="10" t="s">
        <v>499</v>
      </c>
      <c r="E60" s="10">
        <v>347172</v>
      </c>
      <c r="F60" s="10">
        <v>407455</v>
      </c>
      <c r="G60" s="11">
        <v>0</v>
      </c>
      <c r="H60" s="9">
        <v>0</v>
      </c>
      <c r="I60" s="9">
        <v>7.8947368421052602</v>
      </c>
      <c r="J60" s="9">
        <v>1.9358407079646016</v>
      </c>
      <c r="K60" s="11">
        <v>0</v>
      </c>
      <c r="L60" s="2" t="s">
        <v>805</v>
      </c>
      <c r="M60" s="2" t="str">
        <f>VLOOKUP(D60,'6)Transmission Capacity - App G'!$C$7:$N$23,11,FALSE)</f>
        <v>https://www.google.com/maps/d/viewer?mid=1wLVvNAtxF44PseqlxB-yZb4QiTLsY0T8&amp;ll=53.56258%2C-2.81944z=20?hl=en</v>
      </c>
    </row>
    <row r="61" spans="2:13" ht="15" x14ac:dyDescent="0.25">
      <c r="B61" s="10" t="s">
        <v>323</v>
      </c>
      <c r="C61" s="10">
        <v>33</v>
      </c>
      <c r="D61" s="10" t="s">
        <v>495</v>
      </c>
      <c r="E61" s="10">
        <v>302535</v>
      </c>
      <c r="F61" s="10">
        <v>529330</v>
      </c>
      <c r="G61" s="11">
        <v>19.629999999999995</v>
      </c>
      <c r="H61" s="9">
        <v>63.629999999999995</v>
      </c>
      <c r="I61" s="9">
        <v>3.631578947368439</v>
      </c>
      <c r="J61" s="9">
        <v>1.9358407079646016</v>
      </c>
      <c r="K61" s="11">
        <v>3.631578947368439</v>
      </c>
      <c r="L61" s="2" t="s">
        <v>803</v>
      </c>
      <c r="M61" s="2" t="str">
        <f>VLOOKUP(D61,'6)Transmission Capacity - App G'!$C$7:$N$23,11,FALSE)</f>
        <v>https://www.google.com/maps/d/viewer?mid=1wLVvNAtxF44PseqlxB-yZb4QiTLsY0T8&amp;ll=54.94163%2C-2.96438z=20?hl=en</v>
      </c>
    </row>
    <row r="62" spans="2:13" ht="15" x14ac:dyDescent="0.25">
      <c r="B62" s="10" t="s">
        <v>406</v>
      </c>
      <c r="C62" s="10">
        <v>33</v>
      </c>
      <c r="D62" s="10" t="s">
        <v>418</v>
      </c>
      <c r="E62" s="10">
        <v>380069</v>
      </c>
      <c r="F62" s="10">
        <v>395104</v>
      </c>
      <c r="G62" s="11">
        <v>0.54699999999999704</v>
      </c>
      <c r="H62" s="9">
        <v>47.316999999999993</v>
      </c>
      <c r="I62" s="9">
        <v>132.63157894736841</v>
      </c>
      <c r="J62" s="9">
        <v>36.765486725663706</v>
      </c>
      <c r="K62" s="11">
        <v>47.316999999999993</v>
      </c>
      <c r="L62" s="2" t="s">
        <v>908</v>
      </c>
      <c r="M62" s="2" t="str">
        <f>VLOOKUP(D62,'6)Transmission Capacity - App G'!$C$7:$N$23,11,FALSE)</f>
        <v>https://www.google.com/maps/d/viewer?mid=1wLVvNAtxF44PseqlxB-yZb4QiTLsY0T8&amp;ll=53.42198%2C-2.27508z=20?hl=en</v>
      </c>
    </row>
    <row r="63" spans="2:13" ht="15" x14ac:dyDescent="0.25">
      <c r="B63" s="10" t="s">
        <v>327</v>
      </c>
      <c r="C63" s="10">
        <v>33</v>
      </c>
      <c r="D63" s="10" t="s">
        <v>420</v>
      </c>
      <c r="E63" s="10">
        <v>387247</v>
      </c>
      <c r="F63" s="10">
        <v>398875</v>
      </c>
      <c r="G63" s="11">
        <v>0</v>
      </c>
      <c r="H63" s="9">
        <v>5.5219999999999914</v>
      </c>
      <c r="I63" s="9">
        <v>10.670731707317072</v>
      </c>
      <c r="J63" s="9">
        <v>1.9358407079646016</v>
      </c>
      <c r="K63" s="11">
        <v>5.5219999999999914</v>
      </c>
      <c r="L63" s="2" t="s">
        <v>826</v>
      </c>
      <c r="M63" s="2" t="str">
        <f>VLOOKUP(D63,'6)Transmission Capacity - App G'!$C$7:$N$23,11,FALSE)</f>
        <v>https://www.google.com/maps/d/viewer?mid=1wLVvNAtxF44PseqlxB-yZb4QiTLsY0T8&amp;ll=53.49223%2C-2.04417z=20?hl=en</v>
      </c>
    </row>
    <row r="64" spans="2:13" ht="15" x14ac:dyDescent="0.25">
      <c r="B64" s="10" t="s">
        <v>334</v>
      </c>
      <c r="C64" s="10">
        <v>33</v>
      </c>
      <c r="D64" s="10" t="s">
        <v>500</v>
      </c>
      <c r="E64" s="10">
        <v>334559</v>
      </c>
      <c r="F64" s="10">
        <v>443368</v>
      </c>
      <c r="G64" s="11">
        <v>19.621000000000002</v>
      </c>
      <c r="H64" s="9">
        <v>34.621000000000002</v>
      </c>
      <c r="I64" s="9">
        <v>10.670731707317072</v>
      </c>
      <c r="J64" s="9">
        <v>1.9358407079646016</v>
      </c>
      <c r="K64" s="11">
        <v>10.670731707317072</v>
      </c>
      <c r="L64" s="2" t="s">
        <v>833</v>
      </c>
      <c r="M64" s="2" t="str">
        <f>VLOOKUP(D64,'6)Transmission Capacity - App G'!$C$7:$N$23,11,FALSE)</f>
        <v>https://www.google.com/maps/d/viewer?mid=1wLVvNAtxF44PseqlxB-yZb4QiTLsY0T8&amp;ll=53.87925%2C-2.98909z=20?hl=en</v>
      </c>
    </row>
    <row r="65" spans="2:13" ht="15" x14ac:dyDescent="0.25">
      <c r="B65" s="10" t="s">
        <v>341</v>
      </c>
      <c r="C65" s="10">
        <v>33</v>
      </c>
      <c r="D65" s="10" t="s">
        <v>495</v>
      </c>
      <c r="E65" s="10">
        <v>327495</v>
      </c>
      <c r="F65" s="10">
        <v>477808</v>
      </c>
      <c r="G65" s="11">
        <v>59.893999999999998</v>
      </c>
      <c r="H65" s="9">
        <v>77.894000000000005</v>
      </c>
      <c r="I65" s="9">
        <v>99.631578947368411</v>
      </c>
      <c r="J65" s="9">
        <v>39.283185840707965</v>
      </c>
      <c r="K65" s="11">
        <v>77.894000000000005</v>
      </c>
      <c r="L65" s="2" t="s">
        <v>840</v>
      </c>
      <c r="M65" s="2" t="str">
        <f>VLOOKUP(D65,'6)Transmission Capacity - App G'!$C$7:$N$23,11,FALSE)</f>
        <v>https://www.google.com/maps/d/viewer?mid=1wLVvNAtxF44PseqlxB-yZb4QiTLsY0T8&amp;ll=54.94163%2C-2.96438z=20?hl=en</v>
      </c>
    </row>
    <row r="66" spans="2:13" ht="15" x14ac:dyDescent="0.25">
      <c r="B66" s="10" t="s">
        <v>414</v>
      </c>
      <c r="C66" s="10">
        <v>33</v>
      </c>
      <c r="D66" s="10" t="s">
        <v>425</v>
      </c>
      <c r="E66" s="10">
        <v>391131</v>
      </c>
      <c r="F66" s="10">
        <v>390929</v>
      </c>
      <c r="G66" s="11">
        <v>20.317000000000007</v>
      </c>
      <c r="H66" s="9">
        <v>38.317000000000007</v>
      </c>
      <c r="I66" s="9">
        <v>43.048780487804891</v>
      </c>
      <c r="J66" s="9">
        <v>7.8097345132743383</v>
      </c>
      <c r="K66" s="11">
        <v>38.317000000000007</v>
      </c>
      <c r="L66" s="2" t="s">
        <v>909</v>
      </c>
      <c r="M66" s="2" t="str">
        <f>VLOOKUP(D66,'6)Transmission Capacity - App G'!$C$7:$N$23,11,FALSE)</f>
        <v>https://www.google.com/maps/d/viewer?mid=1wLVvNAtxF44PseqlxB-yZb4QiTLsY0T8&amp;ll=53.41506%2C-2.13109z=20?hl=en</v>
      </c>
    </row>
    <row r="67" spans="2:13" ht="15" x14ac:dyDescent="0.25">
      <c r="B67" s="10" t="s">
        <v>354</v>
      </c>
      <c r="C67" s="10">
        <v>33</v>
      </c>
      <c r="D67" s="10" t="s">
        <v>418</v>
      </c>
      <c r="E67" s="10">
        <v>382900</v>
      </c>
      <c r="F67" s="10">
        <v>393269</v>
      </c>
      <c r="G67" s="11">
        <v>2.5670000000000073</v>
      </c>
      <c r="H67" s="9">
        <v>40.567000000000007</v>
      </c>
      <c r="I67" s="9">
        <v>10.670731707317072</v>
      </c>
      <c r="J67" s="9">
        <v>1.9358407079646016</v>
      </c>
      <c r="K67" s="11">
        <v>10.670731707317072</v>
      </c>
      <c r="L67" s="2" t="s">
        <v>853</v>
      </c>
      <c r="M67" s="2" t="str">
        <f>VLOOKUP(D67,'6)Transmission Capacity - App G'!$C$7:$N$23,11,FALSE)</f>
        <v>https://www.google.com/maps/d/viewer?mid=1wLVvNAtxF44PseqlxB-yZb4QiTLsY0T8&amp;ll=53.42198%2C-2.27508z=20?hl=en</v>
      </c>
    </row>
    <row r="68" spans="2:13" ht="15" x14ac:dyDescent="0.25">
      <c r="B68" s="10" t="s">
        <v>356</v>
      </c>
      <c r="C68" s="10">
        <v>33</v>
      </c>
      <c r="D68" s="10" t="s">
        <v>423</v>
      </c>
      <c r="E68" s="10">
        <v>365831</v>
      </c>
      <c r="F68" s="10">
        <v>407025</v>
      </c>
      <c r="G68" s="11">
        <v>34.090000000000003</v>
      </c>
      <c r="H68" s="9">
        <v>50.09</v>
      </c>
      <c r="I68" s="9">
        <v>42.487804878048713</v>
      </c>
      <c r="J68" s="9">
        <v>7.7079646017698993</v>
      </c>
      <c r="K68" s="11">
        <v>42.487804878048713</v>
      </c>
      <c r="L68" s="2" t="s">
        <v>855</v>
      </c>
      <c r="M68" s="2" t="str">
        <f>VLOOKUP(D68,'6)Transmission Capacity - App G'!$C$7:$N$23,11,FALSE)</f>
        <v>https://www.google.com/maps/d/viewer?mid=1wLVvNAtxF44PseqlxB-yZb4QiTLsY0T8&amp;ll=53.53905%2C-2.35884z=20?hl=en</v>
      </c>
    </row>
    <row r="69" spans="2:13" ht="15" x14ac:dyDescent="0.25">
      <c r="B69" s="10" t="s">
        <v>411</v>
      </c>
      <c r="C69" s="10">
        <v>33</v>
      </c>
      <c r="D69" s="10" t="s">
        <v>498</v>
      </c>
      <c r="E69" s="10">
        <v>358343</v>
      </c>
      <c r="F69" s="10">
        <v>404626</v>
      </c>
      <c r="G69" s="11">
        <v>0</v>
      </c>
      <c r="H69" s="9">
        <v>61.533000000000001</v>
      </c>
      <c r="I69" s="9">
        <v>82.536842105263162</v>
      </c>
      <c r="J69" s="9">
        <v>27.097345132743371</v>
      </c>
      <c r="K69" s="11">
        <v>61.533000000000001</v>
      </c>
      <c r="L69" s="2" t="s">
        <v>910</v>
      </c>
      <c r="M69" s="2" t="str">
        <f>VLOOKUP(D69,'6)Transmission Capacity - App G'!$C$7:$N$23,11,FALSE)</f>
        <v>https://www.google.com/maps/d/viewer?mid=1wLVvNAtxF44PseqlxB-yZb4QiTLsY0T8&amp;ll=53.46815%2C-2.84892z=20?hl=en</v>
      </c>
    </row>
    <row r="70" spans="2:13" ht="15" x14ac:dyDescent="0.25">
      <c r="B70" s="10" t="s">
        <v>380</v>
      </c>
      <c r="C70" s="10">
        <v>33</v>
      </c>
      <c r="D70" s="10" t="s">
        <v>496</v>
      </c>
      <c r="E70" s="10">
        <v>354460</v>
      </c>
      <c r="F70" s="10">
        <v>413610</v>
      </c>
      <c r="G70" s="11">
        <v>22.288000000000011</v>
      </c>
      <c r="H70" s="9">
        <v>40.288000000000011</v>
      </c>
      <c r="I70" s="9">
        <v>85.73684210526315</v>
      </c>
      <c r="J70" s="9">
        <v>31.615044247787623</v>
      </c>
      <c r="K70" s="11">
        <v>40.288000000000011</v>
      </c>
      <c r="L70" s="2" t="s">
        <v>879</v>
      </c>
      <c r="M70" s="2" t="str">
        <f>VLOOKUP(D70,'6)Transmission Capacity - App G'!$C$7:$N$23,11,FALSE)</f>
        <v>https://www.google.com/maps/d/viewer?mid=1wLVvNAtxF44PseqlxB-yZb4QiTLsY0T8&amp;ll=53.74622%2C-2.75632z=20?hl=en</v>
      </c>
    </row>
  </sheetData>
  <sheetProtection algorithmName="SHA-512" hashValue="0DapMs9J4/ut78YJnhSz6oZOE3wmU42BPjbpCiNEl/cXmr3xQ7nsMkwm5ASqTUS7u9PBnDtek6VNOT4SlnBR3g==" saltValue="EZSxB4F+FZAugKyQBb7Ijg==" spinCount="100000" sheet="1" objects="1" scenarios="1"/>
  <mergeCells count="8">
    <mergeCell ref="I5:J5"/>
    <mergeCell ref="K5:K6"/>
    <mergeCell ref="B4:K4"/>
    <mergeCell ref="B5:B6"/>
    <mergeCell ref="C5:C6"/>
    <mergeCell ref="D5:D6"/>
    <mergeCell ref="E5:F5"/>
    <mergeCell ref="G5:H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92D050"/>
  </sheetPr>
  <dimension ref="B2:M41"/>
  <sheetViews>
    <sheetView zoomScale="80" zoomScaleNormal="80" workbookViewId="0">
      <selection activeCell="B1" sqref="B1"/>
    </sheetView>
  </sheetViews>
  <sheetFormatPr defaultColWidth="9.140625" defaultRowHeight="15" x14ac:dyDescent="0.25"/>
  <cols>
    <col min="1" max="1" width="2.28515625" style="13" bestFit="1" customWidth="1"/>
    <col min="2" max="2" width="59.85546875" style="13" customWidth="1"/>
    <col min="3" max="3" width="32.42578125" style="13" hidden="1" customWidth="1"/>
    <col min="4" max="7" width="14.28515625" style="13" customWidth="1"/>
    <col min="8" max="8" width="23.42578125" style="13" customWidth="1"/>
    <col min="9" max="9" width="12" style="13" bestFit="1" customWidth="1"/>
    <col min="10" max="10" width="20.140625" style="13" customWidth="1"/>
    <col min="11" max="11" width="15.85546875" style="13" customWidth="1"/>
    <col min="12" max="12" width="14.28515625" style="13" customWidth="1"/>
    <col min="13" max="13" width="3.85546875" style="13" hidden="1" customWidth="1"/>
    <col min="14" max="16384" width="9.140625" style="13"/>
  </cols>
  <sheetData>
    <row r="2" spans="2:13" ht="99" customHeight="1" x14ac:dyDescent="0.25"/>
    <row r="3" spans="2:13" ht="15.75" customHeight="1" x14ac:dyDescent="0.4">
      <c r="G3" s="149"/>
      <c r="H3" s="149"/>
    </row>
    <row r="4" spans="2:13" ht="23.25" x14ac:dyDescent="0.25">
      <c r="B4" s="144" t="s">
        <v>479</v>
      </c>
      <c r="C4" s="144"/>
      <c r="D4" s="144"/>
      <c r="E4" s="144"/>
      <c r="F4" s="144"/>
      <c r="G4" s="144"/>
      <c r="H4" s="144"/>
      <c r="I4" s="144"/>
      <c r="J4" s="144"/>
      <c r="K4" s="144"/>
      <c r="L4" s="144"/>
    </row>
    <row r="5" spans="2:13" ht="44.25" customHeight="1" x14ac:dyDescent="0.25">
      <c r="B5" s="98" t="s">
        <v>433</v>
      </c>
      <c r="C5" s="43"/>
      <c r="D5" s="142" t="s">
        <v>434</v>
      </c>
      <c r="E5" s="142"/>
      <c r="F5" s="142"/>
      <c r="G5" s="142"/>
      <c r="H5" s="102" t="s">
        <v>435</v>
      </c>
      <c r="I5" s="102" t="s">
        <v>436</v>
      </c>
      <c r="J5" s="102" t="s">
        <v>437</v>
      </c>
      <c r="K5" s="102" t="s">
        <v>509</v>
      </c>
      <c r="L5" s="102" t="s">
        <v>438</v>
      </c>
    </row>
    <row r="6" spans="2:13" ht="39.75" customHeight="1" x14ac:dyDescent="0.25">
      <c r="B6" s="150"/>
      <c r="C6" s="44"/>
      <c r="D6" s="27" t="s">
        <v>439</v>
      </c>
      <c r="E6" s="27" t="s">
        <v>440</v>
      </c>
      <c r="F6" s="27" t="s">
        <v>441</v>
      </c>
      <c r="G6" s="27" t="s">
        <v>442</v>
      </c>
      <c r="H6" s="94"/>
      <c r="I6" s="94"/>
      <c r="J6" s="94"/>
      <c r="K6" s="94"/>
      <c r="L6" s="94"/>
    </row>
    <row r="7" spans="2:13" x14ac:dyDescent="0.25">
      <c r="B7" s="29" t="s">
        <v>501</v>
      </c>
      <c r="C7" s="29" t="s">
        <v>421</v>
      </c>
      <c r="D7" s="14">
        <v>25.1</v>
      </c>
      <c r="E7" s="14">
        <v>50</v>
      </c>
      <c r="F7" s="14">
        <v>0</v>
      </c>
      <c r="G7" s="14">
        <v>0</v>
      </c>
      <c r="H7" s="14">
        <v>0</v>
      </c>
      <c r="I7" s="14" t="s">
        <v>444</v>
      </c>
      <c r="J7" s="14" t="s">
        <v>443</v>
      </c>
      <c r="K7" s="14">
        <v>75.099999999999994</v>
      </c>
      <c r="L7" s="14">
        <v>0</v>
      </c>
      <c r="M7" s="13" t="s">
        <v>911</v>
      </c>
    </row>
    <row r="8" spans="2:13" x14ac:dyDescent="0.25">
      <c r="B8" s="29" t="str">
        <f t="shared" ref="B8:B23" si="0">C8</f>
        <v>BREDBURY</v>
      </c>
      <c r="C8" s="29" t="s">
        <v>425</v>
      </c>
      <c r="D8" s="14">
        <v>10.1</v>
      </c>
      <c r="E8" s="14">
        <v>95.4</v>
      </c>
      <c r="F8" s="14">
        <v>0</v>
      </c>
      <c r="G8" s="14">
        <v>0</v>
      </c>
      <c r="H8" s="14">
        <v>40.85</v>
      </c>
      <c r="I8" s="14" t="s">
        <v>464</v>
      </c>
      <c r="J8" s="14">
        <v>0</v>
      </c>
      <c r="K8" s="14">
        <v>146.35</v>
      </c>
      <c r="L8" s="14">
        <v>2.71</v>
      </c>
      <c r="M8" s="13" t="s">
        <v>912</v>
      </c>
    </row>
    <row r="9" spans="2:13" x14ac:dyDescent="0.25">
      <c r="B9" s="29" t="str">
        <f t="shared" si="0"/>
        <v>CARRINGTON</v>
      </c>
      <c r="C9" s="29" t="s">
        <v>422</v>
      </c>
      <c r="D9" s="14">
        <v>105</v>
      </c>
      <c r="E9" s="14">
        <v>84</v>
      </c>
      <c r="F9" s="14">
        <v>0</v>
      </c>
      <c r="G9" s="14">
        <v>0</v>
      </c>
      <c r="H9" s="14">
        <v>149</v>
      </c>
      <c r="I9" s="14" t="s">
        <v>464</v>
      </c>
      <c r="J9" s="14">
        <v>0</v>
      </c>
      <c r="K9" s="14">
        <v>338</v>
      </c>
      <c r="L9" s="14">
        <v>4.71</v>
      </c>
      <c r="M9" s="13" t="s">
        <v>892</v>
      </c>
    </row>
    <row r="10" spans="2:13" x14ac:dyDescent="0.25">
      <c r="B10" s="29" t="str">
        <f t="shared" si="0"/>
        <v>HARKER</v>
      </c>
      <c r="C10" s="29" t="s">
        <v>495</v>
      </c>
      <c r="D10" s="14">
        <v>670.8</v>
      </c>
      <c r="E10" s="14">
        <v>119.6</v>
      </c>
      <c r="F10" s="14">
        <v>0</v>
      </c>
      <c r="G10" s="14">
        <v>105.5</v>
      </c>
      <c r="H10" s="14">
        <v>69.900000000000006</v>
      </c>
      <c r="I10" s="14" t="s">
        <v>445</v>
      </c>
      <c r="J10" s="14">
        <v>0</v>
      </c>
      <c r="K10" s="14">
        <v>965.8</v>
      </c>
      <c r="L10" s="14">
        <v>0.06</v>
      </c>
      <c r="M10" s="13" t="s">
        <v>913</v>
      </c>
    </row>
    <row r="11" spans="2:13" x14ac:dyDescent="0.25">
      <c r="B11" s="29" t="str">
        <f t="shared" si="0"/>
        <v>HUTTON</v>
      </c>
      <c r="C11" s="29" t="s">
        <v>497</v>
      </c>
      <c r="D11" s="14">
        <v>47.9</v>
      </c>
      <c r="E11" s="14">
        <v>0</v>
      </c>
      <c r="F11" s="14">
        <v>0</v>
      </c>
      <c r="G11" s="14">
        <v>53</v>
      </c>
      <c r="H11" s="14">
        <v>108</v>
      </c>
      <c r="I11" s="14" t="s">
        <v>445</v>
      </c>
      <c r="J11" s="14">
        <v>0</v>
      </c>
      <c r="K11" s="14">
        <v>163.9</v>
      </c>
      <c r="L11" s="14">
        <v>0.29399999999999998</v>
      </c>
      <c r="M11" s="13" t="s">
        <v>914</v>
      </c>
    </row>
    <row r="12" spans="2:13" x14ac:dyDescent="0.25">
      <c r="B12" s="29" t="str">
        <f t="shared" si="0"/>
        <v>HEYSHAM</v>
      </c>
      <c r="C12" s="29" t="s">
        <v>424</v>
      </c>
      <c r="D12" s="14">
        <v>292.60000000000002</v>
      </c>
      <c r="E12" s="14">
        <v>0</v>
      </c>
      <c r="F12" s="14">
        <v>0</v>
      </c>
      <c r="G12" s="14">
        <v>82</v>
      </c>
      <c r="H12" s="14">
        <v>61.4</v>
      </c>
      <c r="I12" s="14" t="s">
        <v>445</v>
      </c>
      <c r="J12" s="14">
        <v>0</v>
      </c>
      <c r="K12" s="14">
        <v>436</v>
      </c>
      <c r="L12" s="14">
        <v>0.16</v>
      </c>
      <c r="M12" s="13" t="s">
        <v>915</v>
      </c>
    </row>
    <row r="13" spans="2:13" x14ac:dyDescent="0.25">
      <c r="B13" s="29" t="str">
        <f t="shared" si="0"/>
        <v>KEARSLEY</v>
      </c>
      <c r="C13" s="29" t="s">
        <v>423</v>
      </c>
      <c r="D13" s="14">
        <v>57.9</v>
      </c>
      <c r="E13" s="14">
        <v>198</v>
      </c>
      <c r="F13" s="14">
        <v>0</v>
      </c>
      <c r="G13" s="14">
        <v>0</v>
      </c>
      <c r="H13" s="14">
        <v>75</v>
      </c>
      <c r="I13" s="14" t="s">
        <v>464</v>
      </c>
      <c r="J13" s="14">
        <v>0</v>
      </c>
      <c r="K13" s="14">
        <v>330.9</v>
      </c>
      <c r="L13" s="14">
        <v>3.26</v>
      </c>
      <c r="M13" s="13" t="s">
        <v>896</v>
      </c>
    </row>
    <row r="14" spans="2:13" x14ac:dyDescent="0.25">
      <c r="B14" s="29" t="str">
        <f t="shared" si="0"/>
        <v>KIRKBY</v>
      </c>
      <c r="C14" s="29" t="s">
        <v>498</v>
      </c>
      <c r="D14" s="14">
        <v>6</v>
      </c>
      <c r="E14" s="14">
        <v>152.19999999999999</v>
      </c>
      <c r="F14" s="14">
        <v>0</v>
      </c>
      <c r="G14" s="14">
        <v>0</v>
      </c>
      <c r="H14" s="14">
        <v>0</v>
      </c>
      <c r="I14" s="14" t="s">
        <v>444</v>
      </c>
      <c r="J14" s="14">
        <v>0</v>
      </c>
      <c r="K14" s="14">
        <v>158.19999999999999</v>
      </c>
      <c r="L14" s="14">
        <v>3</v>
      </c>
      <c r="M14" s="13" t="s">
        <v>916</v>
      </c>
    </row>
    <row r="15" spans="2:13" x14ac:dyDescent="0.25">
      <c r="B15" s="29" t="str">
        <f t="shared" si="0"/>
        <v>MACCLESFIELD</v>
      </c>
      <c r="C15" s="29" t="s">
        <v>396</v>
      </c>
      <c r="D15" s="14">
        <v>27.9</v>
      </c>
      <c r="E15" s="14">
        <v>22.6</v>
      </c>
      <c r="F15" s="14">
        <v>0</v>
      </c>
      <c r="G15" s="14">
        <v>0</v>
      </c>
      <c r="H15" s="14">
        <v>47.4</v>
      </c>
      <c r="I15" s="14" t="s">
        <v>464</v>
      </c>
      <c r="J15" s="14">
        <v>0</v>
      </c>
      <c r="K15" s="14">
        <v>97.9</v>
      </c>
      <c r="L15" s="14">
        <v>2.59</v>
      </c>
      <c r="M15" s="13" t="s">
        <v>899</v>
      </c>
    </row>
    <row r="16" spans="2:13" x14ac:dyDescent="0.25">
      <c r="B16" s="29" t="str">
        <f t="shared" si="0"/>
        <v>PADIHAM</v>
      </c>
      <c r="C16" s="29" t="s">
        <v>258</v>
      </c>
      <c r="D16" s="14">
        <v>35.5</v>
      </c>
      <c r="E16" s="14">
        <v>151.6</v>
      </c>
      <c r="F16" s="14">
        <v>0</v>
      </c>
      <c r="G16" s="14">
        <v>0</v>
      </c>
      <c r="H16" s="14">
        <v>38.9</v>
      </c>
      <c r="I16" s="14" t="s">
        <v>444</v>
      </c>
      <c r="J16" s="14">
        <v>48</v>
      </c>
      <c r="K16" s="14">
        <v>226</v>
      </c>
      <c r="L16" s="14">
        <v>0.16200000000000001</v>
      </c>
      <c r="M16" s="13" t="s">
        <v>758</v>
      </c>
    </row>
    <row r="17" spans="2:13" x14ac:dyDescent="0.25">
      <c r="B17" s="29" t="str">
        <f t="shared" si="0"/>
        <v xml:space="preserve">PENWORTHAM </v>
      </c>
      <c r="C17" s="29" t="s">
        <v>496</v>
      </c>
      <c r="D17" s="14">
        <v>187.9</v>
      </c>
      <c r="E17" s="14">
        <v>440.1</v>
      </c>
      <c r="F17" s="14">
        <v>0</v>
      </c>
      <c r="G17" s="14">
        <v>0</v>
      </c>
      <c r="H17" s="14">
        <v>118.9</v>
      </c>
      <c r="I17" s="14" t="s">
        <v>464</v>
      </c>
      <c r="J17" s="14">
        <v>0</v>
      </c>
      <c r="K17" s="14">
        <v>746.9</v>
      </c>
      <c r="L17" s="14">
        <v>3.4</v>
      </c>
      <c r="M17" s="13" t="s">
        <v>917</v>
      </c>
    </row>
    <row r="18" spans="2:13" x14ac:dyDescent="0.25">
      <c r="B18" s="29" t="str">
        <f t="shared" si="0"/>
        <v>ROCHDALE</v>
      </c>
      <c r="C18" s="29" t="s">
        <v>417</v>
      </c>
      <c r="D18" s="14">
        <v>204.1</v>
      </c>
      <c r="E18" s="14">
        <v>165.2</v>
      </c>
      <c r="F18" s="14">
        <v>0</v>
      </c>
      <c r="G18" s="14">
        <v>0</v>
      </c>
      <c r="H18" s="14">
        <v>50</v>
      </c>
      <c r="I18" s="14" t="s">
        <v>444</v>
      </c>
      <c r="J18" s="14">
        <v>49.9</v>
      </c>
      <c r="K18" s="14">
        <v>444.3</v>
      </c>
      <c r="L18" s="14">
        <v>3</v>
      </c>
      <c r="M18" s="13" t="s">
        <v>918</v>
      </c>
    </row>
    <row r="19" spans="2:13" x14ac:dyDescent="0.25">
      <c r="B19" s="29" t="str">
        <f t="shared" si="0"/>
        <v>SOUTH MANCHESTER</v>
      </c>
      <c r="C19" s="29" t="s">
        <v>418</v>
      </c>
      <c r="D19" s="14">
        <v>22.2</v>
      </c>
      <c r="E19" s="14">
        <v>70.3</v>
      </c>
      <c r="F19" s="14">
        <v>0</v>
      </c>
      <c r="G19" s="14">
        <v>0</v>
      </c>
      <c r="H19" s="14">
        <v>89.6</v>
      </c>
      <c r="I19" s="14" t="s">
        <v>464</v>
      </c>
      <c r="J19" s="14">
        <v>0</v>
      </c>
      <c r="K19" s="14">
        <v>182.1</v>
      </c>
      <c r="L19" s="14">
        <v>0.66</v>
      </c>
      <c r="M19" s="13" t="s">
        <v>919</v>
      </c>
    </row>
    <row r="20" spans="2:13" x14ac:dyDescent="0.25">
      <c r="B20" s="29" t="str">
        <f t="shared" si="0"/>
        <v>STALYBRIDGE</v>
      </c>
      <c r="C20" s="29" t="s">
        <v>420</v>
      </c>
      <c r="D20" s="14">
        <v>58.3</v>
      </c>
      <c r="E20" s="14">
        <v>169.5</v>
      </c>
      <c r="F20" s="14">
        <v>0</v>
      </c>
      <c r="G20" s="14">
        <v>0</v>
      </c>
      <c r="H20" s="14">
        <v>85.5</v>
      </c>
      <c r="I20" s="14" t="s">
        <v>464</v>
      </c>
      <c r="J20" s="14">
        <v>0</v>
      </c>
      <c r="K20" s="14">
        <v>313.3</v>
      </c>
      <c r="L20" s="14">
        <v>0.74</v>
      </c>
      <c r="M20" s="13" t="s">
        <v>920</v>
      </c>
    </row>
    <row r="21" spans="2:13" x14ac:dyDescent="0.25">
      <c r="B21" s="29" t="str">
        <f t="shared" si="0"/>
        <v>STANAH</v>
      </c>
      <c r="C21" s="29" t="s">
        <v>500</v>
      </c>
      <c r="D21" s="14">
        <v>195.9</v>
      </c>
      <c r="E21" s="14">
        <v>63.5</v>
      </c>
      <c r="F21" s="14">
        <v>0</v>
      </c>
      <c r="G21" s="14">
        <v>0</v>
      </c>
      <c r="H21" s="14">
        <v>0</v>
      </c>
      <c r="I21" s="14" t="s">
        <v>444</v>
      </c>
      <c r="J21" s="14">
        <v>0</v>
      </c>
      <c r="K21" s="14">
        <v>259.39999999999998</v>
      </c>
      <c r="L21" s="14">
        <v>0</v>
      </c>
      <c r="M21" s="13" t="s">
        <v>921</v>
      </c>
    </row>
    <row r="22" spans="2:13" x14ac:dyDescent="0.25">
      <c r="B22" s="29" t="str">
        <f t="shared" si="0"/>
        <v>WASHWAY FARM</v>
      </c>
      <c r="C22" s="29" t="s">
        <v>499</v>
      </c>
      <c r="D22" s="14">
        <v>7.9</v>
      </c>
      <c r="E22" s="14">
        <v>112.7</v>
      </c>
      <c r="F22" s="14">
        <v>0</v>
      </c>
      <c r="G22" s="14">
        <v>0</v>
      </c>
      <c r="H22" s="14">
        <v>24.8</v>
      </c>
      <c r="I22" s="14" t="s">
        <v>464</v>
      </c>
      <c r="J22" s="14">
        <v>0</v>
      </c>
      <c r="K22" s="14">
        <v>145.4</v>
      </c>
      <c r="L22" s="14">
        <v>2.61</v>
      </c>
      <c r="M22" s="13" t="s">
        <v>922</v>
      </c>
    </row>
    <row r="23" spans="2:13" x14ac:dyDescent="0.25">
      <c r="B23" s="29" t="str">
        <f t="shared" si="0"/>
        <v>WHITEGATE</v>
      </c>
      <c r="C23" s="29" t="s">
        <v>419</v>
      </c>
      <c r="D23" s="14">
        <v>32</v>
      </c>
      <c r="E23" s="14">
        <v>149.4</v>
      </c>
      <c r="F23" s="14">
        <v>0</v>
      </c>
      <c r="G23" s="14">
        <v>0</v>
      </c>
      <c r="H23" s="14">
        <v>75.5</v>
      </c>
      <c r="I23" s="14" t="s">
        <v>464</v>
      </c>
      <c r="J23" s="14">
        <v>0</v>
      </c>
      <c r="K23" s="14">
        <v>256.89999999999998</v>
      </c>
      <c r="L23" s="14">
        <v>3.23</v>
      </c>
      <c r="M23" s="13" t="s">
        <v>923</v>
      </c>
    </row>
    <row r="25" spans="2:13" ht="9" customHeight="1" x14ac:dyDescent="0.25">
      <c r="B25" s="148"/>
      <c r="C25" s="148"/>
      <c r="D25" s="148"/>
      <c r="E25" s="148"/>
      <c r="F25" s="148"/>
      <c r="G25" s="148"/>
      <c r="H25" s="148"/>
      <c r="I25" s="148"/>
      <c r="J25" s="148"/>
      <c r="K25" s="148"/>
    </row>
    <row r="26" spans="2:13" s="15" customFormat="1" ht="37.5" customHeight="1" x14ac:dyDescent="0.25">
      <c r="B26" s="147" t="s">
        <v>472</v>
      </c>
      <c r="C26" s="147"/>
      <c r="D26" s="59"/>
      <c r="E26" s="147" t="s">
        <v>473</v>
      </c>
      <c r="F26" s="147"/>
      <c r="G26" s="147"/>
      <c r="H26" s="147"/>
      <c r="J26" s="147" t="s">
        <v>461</v>
      </c>
      <c r="K26" s="147"/>
      <c r="L26" s="147"/>
    </row>
    <row r="27" spans="2:13" ht="15" customHeight="1" x14ac:dyDescent="0.25">
      <c r="B27" s="145" t="s">
        <v>463</v>
      </c>
      <c r="C27" s="146"/>
      <c r="D27" s="58"/>
      <c r="E27" s="146" t="s">
        <v>470</v>
      </c>
      <c r="F27" s="146"/>
      <c r="G27" s="146"/>
      <c r="H27" s="146"/>
      <c r="J27" s="146" t="s">
        <v>471</v>
      </c>
      <c r="K27" s="146"/>
      <c r="L27" s="146"/>
    </row>
    <row r="28" spans="2:13" ht="18.75" customHeight="1" x14ac:dyDescent="0.25">
      <c r="B28" s="146"/>
      <c r="C28" s="146"/>
      <c r="D28" s="58"/>
      <c r="E28" s="146"/>
      <c r="F28" s="146"/>
      <c r="G28" s="146"/>
      <c r="H28" s="146"/>
      <c r="I28" s="57"/>
      <c r="J28" s="146"/>
      <c r="K28" s="146"/>
      <c r="L28" s="146"/>
    </row>
    <row r="29" spans="2:13" ht="15" customHeight="1" x14ac:dyDescent="0.25">
      <c r="B29" s="146"/>
      <c r="C29" s="146"/>
      <c r="D29" s="58"/>
      <c r="E29" s="146"/>
      <c r="F29" s="146"/>
      <c r="G29" s="146"/>
      <c r="H29" s="146"/>
      <c r="I29" s="57"/>
      <c r="J29" s="146"/>
      <c r="K29" s="146"/>
      <c r="L29" s="146"/>
    </row>
    <row r="30" spans="2:13" x14ac:dyDescent="0.25">
      <c r="B30" s="146"/>
      <c r="C30" s="146"/>
      <c r="D30" s="58"/>
      <c r="E30" s="146"/>
      <c r="F30" s="146"/>
      <c r="G30" s="146"/>
      <c r="H30" s="146"/>
      <c r="I30" s="57"/>
      <c r="J30" s="146"/>
      <c r="K30" s="146"/>
      <c r="L30" s="146"/>
    </row>
    <row r="31" spans="2:13" x14ac:dyDescent="0.25">
      <c r="B31" s="146"/>
      <c r="C31" s="146"/>
      <c r="D31" s="58"/>
      <c r="E31" s="146"/>
      <c r="F31" s="146"/>
      <c r="G31" s="146"/>
      <c r="H31" s="146"/>
      <c r="I31" s="57"/>
      <c r="J31" s="146"/>
      <c r="K31" s="146"/>
      <c r="L31" s="146"/>
    </row>
    <row r="32" spans="2:13" x14ac:dyDescent="0.25">
      <c r="B32" s="146"/>
      <c r="C32" s="146"/>
      <c r="D32" s="58"/>
      <c r="E32" s="146"/>
      <c r="F32" s="146"/>
      <c r="G32" s="146"/>
      <c r="H32" s="146"/>
      <c r="I32" s="57"/>
      <c r="J32" s="146"/>
      <c r="K32" s="146"/>
      <c r="L32" s="146"/>
    </row>
    <row r="33" spans="2:12" x14ac:dyDescent="0.25">
      <c r="B33" s="146"/>
      <c r="C33" s="146"/>
      <c r="D33" s="58"/>
      <c r="E33" s="146"/>
      <c r="F33" s="146"/>
      <c r="G33" s="146"/>
      <c r="H33" s="146"/>
      <c r="I33" s="57"/>
      <c r="J33" s="146"/>
      <c r="K33" s="146"/>
      <c r="L33" s="146"/>
    </row>
    <row r="34" spans="2:12" x14ac:dyDescent="0.25">
      <c r="B34" s="146"/>
      <c r="C34" s="146"/>
      <c r="D34" s="58"/>
      <c r="E34" s="146"/>
      <c r="F34" s="146"/>
      <c r="G34" s="146"/>
      <c r="H34" s="146"/>
      <c r="I34" s="57"/>
      <c r="J34" s="146"/>
      <c r="K34" s="146"/>
      <c r="L34" s="146"/>
    </row>
    <row r="35" spans="2:12" x14ac:dyDescent="0.25">
      <c r="B35" s="146"/>
      <c r="C35" s="146"/>
      <c r="D35" s="58"/>
      <c r="E35" s="146"/>
      <c r="F35" s="146"/>
      <c r="G35" s="146"/>
      <c r="H35" s="146"/>
      <c r="I35" s="57"/>
      <c r="J35" s="146"/>
      <c r="K35" s="146"/>
      <c r="L35" s="146"/>
    </row>
    <row r="36" spans="2:12" x14ac:dyDescent="0.25">
      <c r="B36" s="146"/>
      <c r="C36" s="146"/>
      <c r="D36" s="58"/>
      <c r="E36" s="146"/>
      <c r="F36" s="146"/>
      <c r="G36" s="146"/>
      <c r="H36" s="146"/>
      <c r="I36" s="57"/>
      <c r="J36" s="146"/>
      <c r="K36" s="146"/>
      <c r="L36" s="146"/>
    </row>
    <row r="37" spans="2:12" x14ac:dyDescent="0.25">
      <c r="B37" s="146"/>
      <c r="C37" s="146"/>
      <c r="D37" s="58"/>
      <c r="E37" s="146"/>
      <c r="F37" s="146"/>
      <c r="G37" s="146"/>
      <c r="H37" s="146"/>
      <c r="I37" s="57"/>
      <c r="J37" s="146"/>
      <c r="K37" s="146"/>
      <c r="L37" s="146"/>
    </row>
    <row r="38" spans="2:12" ht="195.75" customHeight="1" x14ac:dyDescent="0.25">
      <c r="B38" s="146"/>
      <c r="C38" s="146"/>
      <c r="D38" s="58"/>
      <c r="E38" s="146"/>
      <c r="F38" s="146"/>
      <c r="G38" s="146"/>
      <c r="H38" s="146"/>
      <c r="I38" s="57"/>
      <c r="J38" s="146"/>
      <c r="K38" s="146"/>
      <c r="L38" s="146"/>
    </row>
    <row r="39" spans="2:12" x14ac:dyDescent="0.25">
      <c r="B39" s="146"/>
      <c r="C39" s="146"/>
    </row>
    <row r="40" spans="2:12" x14ac:dyDescent="0.25">
      <c r="B40" s="146"/>
      <c r="C40" s="146"/>
    </row>
    <row r="41" spans="2:12" x14ac:dyDescent="0.25">
      <c r="B41" s="146"/>
      <c r="C41" s="146"/>
    </row>
  </sheetData>
  <sheetProtection algorithmName="SHA-512" hashValue="WqiaPLAHQNRz+wMsP4+yY4msqJE+YeFetZEz+xktpEZ6rGl3aQ7KVUlEtbWOAdxsOeNgGm2UO8ZksD8hPHGxEw==" saltValue="xB7pb3GjohGm0ujex+KjeQ==" spinCount="100000" sheet="1" objects="1" scenarios="1"/>
  <mergeCells count="18">
    <mergeCell ref="J5:J6"/>
    <mergeCell ref="K5:K6"/>
    <mergeCell ref="B25:E25"/>
    <mergeCell ref="F25:H25"/>
    <mergeCell ref="G3:H3"/>
    <mergeCell ref="I25:K25"/>
    <mergeCell ref="B4:L4"/>
    <mergeCell ref="L5:L6"/>
    <mergeCell ref="B5:B6"/>
    <mergeCell ref="D5:G5"/>
    <mergeCell ref="H5:H6"/>
    <mergeCell ref="I5:I6"/>
    <mergeCell ref="B27:C41"/>
    <mergeCell ref="B26:C26"/>
    <mergeCell ref="E27:H38"/>
    <mergeCell ref="E26:H26"/>
    <mergeCell ref="J26:L26"/>
    <mergeCell ref="J27:L38"/>
  </mergeCells>
  <pageMargins left="0.7" right="0.7" top="0.75" bottom="0.75" header="0.3" footer="0.3"/>
  <pageSetup paperSize="9" orientation="portrait"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A86F8F8950BDB4F867D2A4EF86A69A6" ma:contentTypeVersion="12" ma:contentTypeDescription="Create a new document." ma:contentTypeScope="" ma:versionID="9fda8ec6398dc073a6abbd39ab23ffd2">
  <xsd:schema xmlns:xsd="http://www.w3.org/2001/XMLSchema" xmlns:xs="http://www.w3.org/2001/XMLSchema" xmlns:p="http://schemas.microsoft.com/office/2006/metadata/properties" xmlns:ns3="8015c716-7638-4fbc-b740-dc4a67044737" xmlns:ns4="8ee83236-fdac-4f9a-9e29-1b313e18c3d5" targetNamespace="http://schemas.microsoft.com/office/2006/metadata/properties" ma:root="true" ma:fieldsID="95df0466ffaecfa735e119ceab44186b" ns3:_="" ns4:_="">
    <xsd:import namespace="8015c716-7638-4fbc-b740-dc4a67044737"/>
    <xsd:import namespace="8ee83236-fdac-4f9a-9e29-1b313e18c3d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15c716-7638-4fbc-b740-dc4a670447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ee83236-fdac-4f9a-9e29-1b313e18c3d5"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A85FB63-1EA1-4D78-AC31-9961DF5B2635}">
  <ds:schemaRefs>
    <ds:schemaRef ds:uri="http://schemas.microsoft.com/sharepoint/v3/contenttype/forms"/>
  </ds:schemaRefs>
</ds:datastoreItem>
</file>

<file path=customXml/itemProps2.xml><?xml version="1.0" encoding="utf-8"?>
<ds:datastoreItem xmlns:ds="http://schemas.openxmlformats.org/officeDocument/2006/customXml" ds:itemID="{AB61B513-9C86-43B2-99EB-ABCD62DFF1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15c716-7638-4fbc-b740-dc4a67044737"/>
    <ds:schemaRef ds:uri="8ee83236-fdac-4f9a-9e29-1b313e18c3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B86ACC5-E513-4D72-B4B3-0FF761AD382D}">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8015c716-7638-4fbc-b740-dc4a67044737"/>
    <ds:schemaRef ds:uri="8ee83236-fdac-4f9a-9e29-1b313e18c3d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16</vt:i4>
      </vt:variant>
    </vt:vector>
  </HeadingPairs>
  <TitlesOfParts>
    <vt:vector size="22" baseType="lpstr">
      <vt:lpstr>1) User Guide and Network Maps</vt:lpstr>
      <vt:lpstr>2) 11 kV &amp; 6.6 kV Connections</vt:lpstr>
      <vt:lpstr>3) 33 kV Connections</vt:lpstr>
      <vt:lpstr>4) Primary Headroom Data</vt:lpstr>
      <vt:lpstr>5) BSP Headroom Data</vt:lpstr>
      <vt:lpstr>6)Transmission Capacity - App G</vt:lpstr>
      <vt:lpstr>BSP</vt:lpstr>
      <vt:lpstr>BSP_BSP_Link</vt:lpstr>
      <vt:lpstr>BSP_Easting</vt:lpstr>
      <vt:lpstr>BSP_GSP_Group</vt:lpstr>
      <vt:lpstr>BSP_GSP_Link</vt:lpstr>
      <vt:lpstr>BSP_Headroom</vt:lpstr>
      <vt:lpstr>BSP_Northing</vt:lpstr>
      <vt:lpstr>Primary_BSP_Group</vt:lpstr>
      <vt:lpstr>Primary_BSP_Link</vt:lpstr>
      <vt:lpstr>Primary_Easting</vt:lpstr>
      <vt:lpstr>Primary_GSP_Group</vt:lpstr>
      <vt:lpstr>Primary_GSP_Link</vt:lpstr>
      <vt:lpstr>Primary_Headroom</vt:lpstr>
      <vt:lpstr>Primary_Northing</vt:lpstr>
      <vt:lpstr>Primary_Primary_Link</vt:lpstr>
      <vt:lpstr>Primary_Substation</vt:lpstr>
    </vt:vector>
  </TitlesOfParts>
  <Company>Electricity North West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Oldfield, Paul</dc:creator>
  <cp:lastModifiedBy>Ten, Chui Fen</cp:lastModifiedBy>
  <dcterms:created xsi:type="dcterms:W3CDTF">2018-11-24T16:15:45Z</dcterms:created>
  <dcterms:modified xsi:type="dcterms:W3CDTF">2020-09-29T17:14:21Z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0x0101005A86F8F8950BDB4F867D2A4EF86A69A6</vt:lpwstr>
  </property>
</Properties>
</file>