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5F1841C5-6BBE-8F4E-B343-1535DB6B8172}" xr6:coauthVersionLast="47" xr6:coauthVersionMax="47" xr10:uidLastSave="{00000000-0000-0000-0000-000000000000}"/>
  <bookViews>
    <workbookView xWindow="240" yWindow="105" windowWidth="14805" windowHeight="8010" tabRatio="642" firstSheet="3" activeTab="1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</externalReferences>
  <definedNames>
    <definedName name="DATA">Sheet11!$D$39</definedName>
    <definedName name="FATIMA">Sheet11!$A$1:$K$24</definedName>
    <definedName name="TAHA">Sheet11!$F$9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2" l="1"/>
  <c r="A32" i="12"/>
  <c r="A31" i="12"/>
  <c r="A30" i="12"/>
  <c r="A29" i="12"/>
  <c r="A28" i="12"/>
  <c r="A27" i="12"/>
  <c r="A26" i="12"/>
  <c r="A25" i="12"/>
  <c r="A21" i="12"/>
  <c r="A22" i="12"/>
  <c r="A23" i="12"/>
  <c r="A24" i="12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5" i="13"/>
  <c r="C49" i="12"/>
  <c r="C48" i="12"/>
  <c r="C47" i="12"/>
  <c r="C46" i="12"/>
  <c r="C45" i="12"/>
  <c r="A20" i="12"/>
  <c r="C42" i="12"/>
  <c r="C41" i="12"/>
  <c r="C39" i="12"/>
  <c r="C37" i="12"/>
  <c r="K21" i="12"/>
  <c r="K22" i="12"/>
  <c r="K23" i="12"/>
  <c r="C17" i="12"/>
  <c r="N21" i="12"/>
  <c r="N22" i="12"/>
  <c r="N23" i="12"/>
  <c r="N24" i="12"/>
  <c r="N25" i="12"/>
  <c r="N26" i="12"/>
  <c r="N32" i="12"/>
  <c r="N33" i="12"/>
  <c r="N20" i="12"/>
  <c r="M21" i="12"/>
  <c r="M22" i="12"/>
  <c r="M23" i="12"/>
  <c r="M24" i="12"/>
  <c r="M25" i="12"/>
  <c r="M26" i="12"/>
  <c r="M32" i="12"/>
  <c r="M33" i="12"/>
  <c r="M20" i="12"/>
  <c r="L21" i="12"/>
  <c r="L22" i="12"/>
  <c r="L23" i="12"/>
  <c r="L24" i="12"/>
  <c r="L25" i="12"/>
  <c r="L26" i="12"/>
  <c r="L32" i="12"/>
  <c r="L33" i="12"/>
  <c r="L20" i="12"/>
  <c r="O21" i="12"/>
  <c r="O22" i="12"/>
  <c r="O23" i="12"/>
  <c r="O24" i="12"/>
  <c r="O25" i="12"/>
  <c r="O26" i="12"/>
  <c r="O32" i="12"/>
  <c r="O33" i="12"/>
  <c r="O20" i="12"/>
  <c r="D27" i="12"/>
  <c r="E27" i="12"/>
  <c r="F27" i="12"/>
  <c r="G27" i="12"/>
  <c r="D28" i="12"/>
  <c r="E28" i="12"/>
  <c r="F28" i="12"/>
  <c r="G28" i="12"/>
  <c r="D29" i="12"/>
  <c r="E29" i="12"/>
  <c r="F29" i="12"/>
  <c r="G29" i="12"/>
  <c r="D30" i="12"/>
  <c r="E30" i="12"/>
  <c r="F30" i="12"/>
  <c r="G30" i="12"/>
  <c r="D31" i="12"/>
  <c r="E31" i="12"/>
  <c r="F31" i="12"/>
  <c r="G31" i="12"/>
  <c r="C28" i="12"/>
  <c r="C29" i="12"/>
  <c r="C30" i="12"/>
  <c r="C31" i="12"/>
  <c r="C27" i="12"/>
  <c r="H21" i="12"/>
  <c r="J21" i="12"/>
  <c r="P21" i="12"/>
  <c r="H22" i="12"/>
  <c r="J22" i="12"/>
  <c r="P22" i="12"/>
  <c r="H23" i="12"/>
  <c r="J23" i="12"/>
  <c r="P23" i="12"/>
  <c r="H24" i="12"/>
  <c r="J24" i="12"/>
  <c r="P24" i="12"/>
  <c r="H25" i="12"/>
  <c r="J25" i="12"/>
  <c r="P25" i="12"/>
  <c r="H26" i="12"/>
  <c r="J26" i="12"/>
  <c r="P26" i="12"/>
  <c r="H32" i="12"/>
  <c r="J32" i="12"/>
  <c r="P32" i="12"/>
  <c r="H33" i="12"/>
  <c r="J33" i="12"/>
  <c r="P33" i="12"/>
  <c r="H20" i="12"/>
  <c r="J20" i="12"/>
  <c r="P20" i="12"/>
  <c r="I8" i="4"/>
  <c r="J8" i="4"/>
  <c r="L8" i="4"/>
  <c r="C44" i="12"/>
  <c r="C43" i="12"/>
  <c r="C38" i="12"/>
  <c r="N29" i="12"/>
  <c r="N30" i="12"/>
  <c r="N28" i="12"/>
  <c r="N31" i="12"/>
  <c r="N27" i="12"/>
  <c r="M27" i="12"/>
  <c r="M31" i="12"/>
  <c r="M29" i="12"/>
  <c r="M30" i="12"/>
  <c r="M28" i="12"/>
  <c r="L27" i="12"/>
  <c r="L29" i="12"/>
  <c r="L30" i="12"/>
  <c r="L28" i="12"/>
  <c r="L31" i="12"/>
  <c r="O30" i="12"/>
  <c r="O27" i="12"/>
  <c r="H28" i="12"/>
  <c r="J28" i="12"/>
  <c r="P28" i="12"/>
  <c r="O29" i="12"/>
  <c r="H31" i="12"/>
  <c r="J31" i="12"/>
  <c r="P31" i="12"/>
  <c r="O31" i="12"/>
  <c r="H30" i="12"/>
  <c r="J30" i="12"/>
  <c r="P30" i="12"/>
  <c r="O28" i="12"/>
  <c r="H29" i="12"/>
  <c r="J29" i="12"/>
  <c r="P29" i="12"/>
  <c r="H27" i="12"/>
  <c r="J27" i="12"/>
  <c r="P27" i="12"/>
  <c r="K28" i="12"/>
  <c r="C40" i="12"/>
  <c r="C31" i="11"/>
  <c r="D31" i="11"/>
  <c r="E31" i="11"/>
  <c r="F31" i="11"/>
  <c r="G31" i="11"/>
  <c r="I31" i="11"/>
  <c r="J31" i="11"/>
  <c r="K31" i="11"/>
  <c r="B31" i="11"/>
  <c r="C30" i="11"/>
  <c r="D30" i="11"/>
  <c r="E30" i="11"/>
  <c r="F30" i="11"/>
  <c r="G30" i="11"/>
  <c r="I30" i="11"/>
  <c r="J30" i="11"/>
  <c r="K30" i="11"/>
  <c r="B30" i="11"/>
  <c r="H6" i="11"/>
  <c r="H7" i="11"/>
  <c r="H8" i="11"/>
  <c r="H30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1" i="11"/>
  <c r="H23" i="11"/>
  <c r="H24" i="11"/>
  <c r="H5" i="11"/>
  <c r="N3" i="11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5" i="2"/>
  <c r="I18" i="4"/>
  <c r="J18" i="4"/>
  <c r="I17" i="4"/>
  <c r="J17" i="4"/>
  <c r="I16" i="4"/>
  <c r="J16" i="4"/>
  <c r="I15" i="4"/>
  <c r="J15" i="4"/>
  <c r="I14" i="4"/>
  <c r="J14" i="4"/>
  <c r="I13" i="4"/>
  <c r="J13" i="4"/>
  <c r="I12" i="4"/>
  <c r="J12" i="4"/>
  <c r="I11" i="4"/>
  <c r="J11" i="4"/>
  <c r="I10" i="4"/>
  <c r="J10" i="4"/>
  <c r="I9" i="4"/>
  <c r="J9" i="4"/>
  <c r="I7" i="4"/>
  <c r="J7" i="4"/>
  <c r="I6" i="4"/>
  <c r="J6" i="4"/>
  <c r="I5" i="4"/>
  <c r="J5" i="4"/>
  <c r="F23" i="3"/>
  <c r="K23" i="3"/>
  <c r="L23" i="3"/>
  <c r="M23" i="3"/>
  <c r="N23" i="3"/>
  <c r="O23" i="3"/>
  <c r="F6" i="3"/>
  <c r="K6" i="3"/>
  <c r="L6" i="3"/>
  <c r="M6" i="3"/>
  <c r="N6" i="3"/>
  <c r="O6" i="3"/>
  <c r="F7" i="3"/>
  <c r="K7" i="3"/>
  <c r="L7" i="3"/>
  <c r="M7" i="3"/>
  <c r="N7" i="3"/>
  <c r="O7" i="3"/>
  <c r="F8" i="3"/>
  <c r="K8" i="3"/>
  <c r="L8" i="3"/>
  <c r="M8" i="3"/>
  <c r="N8" i="3"/>
  <c r="O8" i="3"/>
  <c r="F9" i="3"/>
  <c r="K9" i="3"/>
  <c r="L9" i="3"/>
  <c r="M9" i="3"/>
  <c r="N9" i="3"/>
  <c r="O9" i="3"/>
  <c r="F10" i="3"/>
  <c r="K10" i="3"/>
  <c r="L10" i="3"/>
  <c r="M10" i="3"/>
  <c r="N10" i="3"/>
  <c r="O10" i="3"/>
  <c r="F11" i="3"/>
  <c r="K11" i="3"/>
  <c r="L11" i="3"/>
  <c r="M11" i="3"/>
  <c r="N11" i="3"/>
  <c r="O11" i="3"/>
  <c r="F12" i="3"/>
  <c r="K12" i="3"/>
  <c r="L12" i="3"/>
  <c r="M12" i="3"/>
  <c r="N12" i="3"/>
  <c r="O12" i="3"/>
  <c r="F13" i="3"/>
  <c r="K13" i="3"/>
  <c r="L13" i="3"/>
  <c r="M13" i="3"/>
  <c r="N13" i="3"/>
  <c r="O13" i="3"/>
  <c r="F14" i="3"/>
  <c r="K14" i="3"/>
  <c r="L14" i="3"/>
  <c r="M14" i="3"/>
  <c r="N14" i="3"/>
  <c r="O14" i="3"/>
  <c r="F15" i="3"/>
  <c r="K15" i="3"/>
  <c r="L15" i="3"/>
  <c r="M15" i="3"/>
  <c r="N15" i="3"/>
  <c r="O15" i="3"/>
  <c r="F16" i="3"/>
  <c r="K16" i="3"/>
  <c r="L16" i="3"/>
  <c r="M16" i="3"/>
  <c r="N16" i="3"/>
  <c r="O16" i="3"/>
  <c r="F17" i="3"/>
  <c r="K17" i="3"/>
  <c r="L17" i="3"/>
  <c r="M17" i="3"/>
  <c r="N17" i="3"/>
  <c r="O17" i="3"/>
  <c r="F18" i="3"/>
  <c r="K18" i="3"/>
  <c r="L18" i="3"/>
  <c r="M18" i="3"/>
  <c r="N18" i="3"/>
  <c r="O18" i="3"/>
  <c r="F19" i="3"/>
  <c r="K19" i="3"/>
  <c r="L19" i="3"/>
  <c r="M19" i="3"/>
  <c r="N19" i="3"/>
  <c r="O19" i="3"/>
  <c r="F20" i="3"/>
  <c r="K20" i="3"/>
  <c r="L20" i="3"/>
  <c r="M20" i="3"/>
  <c r="N20" i="3"/>
  <c r="O20" i="3"/>
  <c r="F21" i="3"/>
  <c r="K21" i="3"/>
  <c r="L21" i="3"/>
  <c r="M21" i="3"/>
  <c r="N21" i="3"/>
  <c r="O21" i="3"/>
  <c r="F22" i="3"/>
  <c r="K22" i="3"/>
  <c r="L22" i="3"/>
  <c r="M22" i="3"/>
  <c r="N22" i="3"/>
  <c r="O22" i="3"/>
  <c r="F5" i="3"/>
  <c r="K5" i="3"/>
  <c r="L5" i="3"/>
  <c r="M5" i="3"/>
  <c r="N5" i="3"/>
  <c r="O5" i="3"/>
  <c r="K7" i="4"/>
  <c r="L7" i="4"/>
  <c r="K11" i="4"/>
  <c r="L11" i="4"/>
  <c r="K15" i="4"/>
  <c r="L15" i="4"/>
  <c r="K6" i="4"/>
  <c r="L6" i="4"/>
  <c r="K10" i="4"/>
  <c r="L10" i="4"/>
  <c r="K14" i="4"/>
  <c r="L14" i="4"/>
  <c r="K18" i="4"/>
  <c r="L18" i="4"/>
  <c r="K5" i="4"/>
  <c r="L5" i="4"/>
  <c r="K9" i="4"/>
  <c r="L9" i="4"/>
  <c r="K13" i="4"/>
  <c r="L13" i="4"/>
  <c r="K17" i="4"/>
  <c r="L17" i="4"/>
  <c r="K8" i="4"/>
  <c r="K12" i="4"/>
  <c r="L12" i="4"/>
  <c r="K16" i="4"/>
  <c r="L16" i="4"/>
</calcChain>
</file>

<file path=xl/sharedStrings.xml><?xml version="1.0" encoding="utf-8"?>
<sst xmlns="http://schemas.openxmlformats.org/spreadsheetml/2006/main" count="1328" uniqueCount="325">
  <si>
    <t>Id no</t>
  </si>
  <si>
    <t>Name</t>
  </si>
  <si>
    <t>Designation</t>
  </si>
  <si>
    <t>Salary</t>
  </si>
  <si>
    <t>Attendence</t>
  </si>
  <si>
    <t>HRA</t>
  </si>
  <si>
    <t>D.A</t>
  </si>
  <si>
    <t>Convence</t>
  </si>
  <si>
    <t>Overime in Hrs</t>
  </si>
  <si>
    <t>Overtime Salary</t>
  </si>
  <si>
    <t>P.F</t>
  </si>
  <si>
    <t>ESI</t>
  </si>
  <si>
    <t>Inhand Salary</t>
  </si>
  <si>
    <t>Gross Salary</t>
  </si>
  <si>
    <t>BQ101</t>
  </si>
  <si>
    <t>BQ102</t>
  </si>
  <si>
    <t>BQ103</t>
  </si>
  <si>
    <t>BQ104</t>
  </si>
  <si>
    <t>BQ105</t>
  </si>
  <si>
    <t>BQ106</t>
  </si>
  <si>
    <t>BQ107</t>
  </si>
  <si>
    <t>BQ108</t>
  </si>
  <si>
    <t>BQ109</t>
  </si>
  <si>
    <t>BQ110</t>
  </si>
  <si>
    <t>BQ111</t>
  </si>
  <si>
    <t>BQ112</t>
  </si>
  <si>
    <t>BQ113</t>
  </si>
  <si>
    <t>BQ114</t>
  </si>
  <si>
    <t>BQ115</t>
  </si>
  <si>
    <t>BQ116</t>
  </si>
  <si>
    <t>BQ117</t>
  </si>
  <si>
    <t>BQ118</t>
  </si>
  <si>
    <t>BQ119</t>
  </si>
  <si>
    <t>Amanullah</t>
  </si>
  <si>
    <t>Arsalan</t>
  </si>
  <si>
    <t>Arshad</t>
  </si>
  <si>
    <t>Babar</t>
  </si>
  <si>
    <t>Chacha</t>
  </si>
  <si>
    <t>Danish</t>
  </si>
  <si>
    <t>Ertugal</t>
  </si>
  <si>
    <t>Faisal</t>
  </si>
  <si>
    <t>Ghulam</t>
  </si>
  <si>
    <t>Hanif</t>
  </si>
  <si>
    <t>Iftikhar</t>
  </si>
  <si>
    <t>Jaleel</t>
  </si>
  <si>
    <t>Junaid</t>
  </si>
  <si>
    <t>Karim</t>
  </si>
  <si>
    <t xml:space="preserve">Latif </t>
  </si>
  <si>
    <t>Mohsin</t>
  </si>
  <si>
    <t>Moin</t>
  </si>
  <si>
    <t>Najaf</t>
  </si>
  <si>
    <t>Naweed</t>
  </si>
  <si>
    <t>Diputy Gernal Manager</t>
  </si>
  <si>
    <t>Technician</t>
  </si>
  <si>
    <t>Supervisor</t>
  </si>
  <si>
    <t>Associate Engineer</t>
  </si>
  <si>
    <t>Helper</t>
  </si>
  <si>
    <t>Truck Driver</t>
  </si>
  <si>
    <t>Gernal Manager</t>
  </si>
  <si>
    <t>Assitant Technician</t>
  </si>
  <si>
    <t>Store keeper</t>
  </si>
  <si>
    <t>Assistant Manager</t>
  </si>
  <si>
    <t>Guard</t>
  </si>
  <si>
    <t>Basic Salary</t>
  </si>
  <si>
    <t>SERIEL NO</t>
  </si>
  <si>
    <t>NAME</t>
  </si>
  <si>
    <t>Mathmatics</t>
  </si>
  <si>
    <t>Physics</t>
  </si>
  <si>
    <t>Computer</t>
  </si>
  <si>
    <t>English</t>
  </si>
  <si>
    <t>Islamiat</t>
  </si>
  <si>
    <t>Total Marks</t>
  </si>
  <si>
    <t>Obtain Marks</t>
  </si>
  <si>
    <t>Percentage</t>
  </si>
  <si>
    <t>Grade</t>
  </si>
  <si>
    <t>Division</t>
  </si>
  <si>
    <t>Samiullah</t>
  </si>
  <si>
    <t>Abdul Raoof</t>
  </si>
  <si>
    <t>Sattar</t>
  </si>
  <si>
    <t>Abdul Rafy</t>
  </si>
  <si>
    <t>Mohammad Shafy</t>
  </si>
  <si>
    <t>Siddique</t>
  </si>
  <si>
    <t>Umar</t>
  </si>
  <si>
    <t>Zainab</t>
  </si>
  <si>
    <t>Aman Fatima</t>
  </si>
  <si>
    <t>Mohammad Taha</t>
  </si>
  <si>
    <t>Shaheer</t>
  </si>
  <si>
    <t>Mushtaq</t>
  </si>
  <si>
    <r>
      <rPr>
        <b/>
        <sz val="26"/>
        <color theme="0"/>
        <rFont val="Calisto MT"/>
        <family val="1"/>
      </rPr>
      <t xml:space="preserve">STUDENTS </t>
    </r>
    <r>
      <rPr>
        <b/>
        <sz val="26"/>
        <color rgb="FFFFC000"/>
        <rFont val="Calisto MT"/>
        <family val="1"/>
      </rPr>
      <t>MARK</t>
    </r>
    <r>
      <rPr>
        <b/>
        <sz val="26"/>
        <color theme="0"/>
        <rFont val="Calisto MT"/>
        <family val="1"/>
      </rPr>
      <t xml:space="preserve"> SHEET</t>
    </r>
  </si>
  <si>
    <t>EMP ID</t>
  </si>
  <si>
    <t>DESIGNATION</t>
  </si>
  <si>
    <t>Absent</t>
  </si>
  <si>
    <t>Half Days</t>
  </si>
  <si>
    <t>Leave</t>
  </si>
  <si>
    <t>Present</t>
  </si>
  <si>
    <t>ATTENDENCE SHEET</t>
  </si>
  <si>
    <t>P</t>
  </si>
  <si>
    <t>A</t>
  </si>
  <si>
    <t>H</t>
  </si>
  <si>
    <t>L</t>
  </si>
  <si>
    <t>S. No</t>
  </si>
  <si>
    <t>Discription</t>
  </si>
  <si>
    <t>Quantity</t>
  </si>
  <si>
    <t>Rate</t>
  </si>
  <si>
    <t>Amount</t>
  </si>
  <si>
    <t>UF001</t>
  </si>
  <si>
    <t>UF002</t>
  </si>
  <si>
    <t>T-Shirt</t>
  </si>
  <si>
    <t>UF003</t>
  </si>
  <si>
    <t>Paints</t>
  </si>
  <si>
    <t>UF004</t>
  </si>
  <si>
    <t>Fan</t>
  </si>
  <si>
    <t xml:space="preserve"> UF005</t>
  </si>
  <si>
    <t>Laptop</t>
  </si>
  <si>
    <t xml:space="preserve"> UF006</t>
  </si>
  <si>
    <t>Keybord</t>
  </si>
  <si>
    <t>UF007</t>
  </si>
  <si>
    <t>Books</t>
  </si>
  <si>
    <t xml:space="preserve"> UF008</t>
  </si>
  <si>
    <t>Watch</t>
  </si>
  <si>
    <t xml:space="preserve"> UF009</t>
  </si>
  <si>
    <t>Shoes</t>
  </si>
  <si>
    <t xml:space="preserve"> UF010</t>
  </si>
  <si>
    <t>Glases</t>
  </si>
  <si>
    <t xml:space="preserve"> UF011</t>
  </si>
  <si>
    <t>Mobail</t>
  </si>
  <si>
    <t>UF012</t>
  </si>
  <si>
    <t>Refrigerater</t>
  </si>
  <si>
    <t xml:space="preserve"> UF013</t>
  </si>
  <si>
    <t>Chair</t>
  </si>
  <si>
    <t xml:space="preserve"> UF014</t>
  </si>
  <si>
    <t>Clothes</t>
  </si>
  <si>
    <t xml:space="preserve"> UF015</t>
  </si>
  <si>
    <t>Baig</t>
  </si>
  <si>
    <t xml:space="preserve"> UF016</t>
  </si>
  <si>
    <t>Bed Sheet</t>
  </si>
  <si>
    <t xml:space="preserve"> UF017</t>
  </si>
  <si>
    <t>Washig Machin</t>
  </si>
  <si>
    <t>Emploied number</t>
  </si>
  <si>
    <t>Qualification</t>
  </si>
  <si>
    <t>B.Tec</t>
  </si>
  <si>
    <t>BQ120</t>
  </si>
  <si>
    <t>BQ121</t>
  </si>
  <si>
    <t>BQ122</t>
  </si>
  <si>
    <t>Employee Data</t>
  </si>
  <si>
    <t>Ashfaq</t>
  </si>
  <si>
    <t>Sirfiraz</t>
  </si>
  <si>
    <t>Akbar</t>
  </si>
  <si>
    <t>Employed Id</t>
  </si>
  <si>
    <t>Memon Goth</t>
  </si>
  <si>
    <t>Electronics</t>
  </si>
  <si>
    <t>Karachi</t>
  </si>
  <si>
    <t>Mechanical</t>
  </si>
  <si>
    <t>Hub</t>
  </si>
  <si>
    <t>Electrical</t>
  </si>
  <si>
    <t>Lyari</t>
  </si>
  <si>
    <t>Abdul Sattar</t>
  </si>
  <si>
    <t>Kharadar</t>
  </si>
  <si>
    <t>Stationary</t>
  </si>
  <si>
    <t>Rafy</t>
  </si>
  <si>
    <t>Badin</t>
  </si>
  <si>
    <t>Shafy</t>
  </si>
  <si>
    <t>Taha</t>
  </si>
  <si>
    <t>Defence</t>
  </si>
  <si>
    <t>Thatta</t>
  </si>
  <si>
    <t>Instrument</t>
  </si>
  <si>
    <t>Id No</t>
  </si>
  <si>
    <t xml:space="preserve">Name </t>
  </si>
  <si>
    <t>City</t>
  </si>
  <si>
    <t>Department</t>
  </si>
  <si>
    <t>Sales</t>
  </si>
  <si>
    <t>Sale 2023</t>
  </si>
  <si>
    <t>Sale2024</t>
  </si>
  <si>
    <t>Education</t>
  </si>
  <si>
    <t>Medical</t>
  </si>
  <si>
    <t>Operation</t>
  </si>
  <si>
    <t>Garments</t>
  </si>
  <si>
    <t>E.N.T</t>
  </si>
  <si>
    <t>Shakoor</t>
  </si>
  <si>
    <t>Taylors</t>
  </si>
  <si>
    <t>Haroon</t>
  </si>
  <si>
    <t>Gill</t>
  </si>
  <si>
    <t>Engineer</t>
  </si>
  <si>
    <t>DAE</t>
  </si>
  <si>
    <t>Teacher</t>
  </si>
  <si>
    <t>Raoof</t>
  </si>
  <si>
    <t>Inter</t>
  </si>
  <si>
    <t>Middle</t>
  </si>
  <si>
    <t>Student</t>
  </si>
  <si>
    <t>Matric</t>
  </si>
  <si>
    <t>Computer Operator</t>
  </si>
  <si>
    <t>Primery</t>
  </si>
  <si>
    <t>Graduation</t>
  </si>
  <si>
    <t>Formen</t>
  </si>
  <si>
    <t>B.A</t>
  </si>
  <si>
    <t>Assitant Engineer</t>
  </si>
  <si>
    <t>MBBS</t>
  </si>
  <si>
    <t>Doctor</t>
  </si>
  <si>
    <t>Bcom</t>
  </si>
  <si>
    <t>Casher</t>
  </si>
  <si>
    <t>B.E</t>
  </si>
  <si>
    <t>Manager</t>
  </si>
  <si>
    <t>Tellor</t>
  </si>
  <si>
    <t>FSC</t>
  </si>
  <si>
    <t>Technision</t>
  </si>
  <si>
    <t>RTG Operator</t>
  </si>
  <si>
    <t>Yasir</t>
  </si>
  <si>
    <t>Naib Qasid</t>
  </si>
  <si>
    <t>Clerk</t>
  </si>
  <si>
    <t>Majeed</t>
  </si>
  <si>
    <t>Assitant Manager</t>
  </si>
  <si>
    <t>Ali Raza</t>
  </si>
  <si>
    <t>MBA</t>
  </si>
  <si>
    <t>Diputy Manager</t>
  </si>
  <si>
    <t>Aslam Shah</t>
  </si>
  <si>
    <t>Shop Keeper</t>
  </si>
  <si>
    <t>Carpentor</t>
  </si>
  <si>
    <t>Usage Text To Columns</t>
  </si>
  <si>
    <t>Muhammad Shafy</t>
  </si>
  <si>
    <t>Employed No</t>
  </si>
  <si>
    <t>Basic Sallery</t>
  </si>
  <si>
    <t>Sallery</t>
  </si>
  <si>
    <t>Overtime in Hrs</t>
  </si>
  <si>
    <t>Over Time Sallery</t>
  </si>
  <si>
    <t>Engineerr</t>
  </si>
  <si>
    <t>"A"</t>
  </si>
  <si>
    <t>D.A.E</t>
  </si>
  <si>
    <t>"B"</t>
  </si>
  <si>
    <t>"C"</t>
  </si>
  <si>
    <t>F.S.C</t>
  </si>
  <si>
    <t xml:space="preserve">Inter </t>
  </si>
  <si>
    <t>Abul</t>
  </si>
  <si>
    <t>"D"</t>
  </si>
  <si>
    <t>Rauoof</t>
  </si>
  <si>
    <t>Rehman</t>
  </si>
  <si>
    <t>M.B.A</t>
  </si>
  <si>
    <t>Yasin</t>
  </si>
  <si>
    <t>Ahmad</t>
  </si>
  <si>
    <t>Typist</t>
  </si>
  <si>
    <t>Ali</t>
  </si>
  <si>
    <t>Drivar</t>
  </si>
  <si>
    <t>Qadir</t>
  </si>
  <si>
    <t>Shahrukh</t>
  </si>
  <si>
    <r>
      <rPr>
        <b/>
        <sz val="36"/>
        <color theme="0"/>
        <rFont val="Baskerville Old Face"/>
        <family val="1"/>
      </rPr>
      <t xml:space="preserve">USAGE </t>
    </r>
    <r>
      <rPr>
        <b/>
        <sz val="36"/>
        <color theme="1"/>
        <rFont val="Baskerville Old Face"/>
        <family val="1"/>
      </rPr>
      <t>V-LOOKUP</t>
    </r>
    <r>
      <rPr>
        <b/>
        <sz val="36"/>
        <color theme="0"/>
        <rFont val="Baskerville Old Face"/>
        <family val="1"/>
      </rPr>
      <t xml:space="preserve"> FORMULA</t>
    </r>
  </si>
  <si>
    <t>FIND LOOKUP VALUE OF CHART</t>
  </si>
  <si>
    <r>
      <t xml:space="preserve">Salary </t>
    </r>
    <r>
      <rPr>
        <sz val="26"/>
        <color rgb="FFFFFF00"/>
        <rFont val="Algerian"/>
        <family val="5"/>
      </rPr>
      <t>sheet for October</t>
    </r>
    <r>
      <rPr>
        <sz val="26"/>
        <color theme="0"/>
        <rFont val="Algerian"/>
        <family val="5"/>
      </rPr>
      <t xml:space="preserve"> 2024</t>
    </r>
  </si>
  <si>
    <t>Word</t>
  </si>
  <si>
    <t>Excel</t>
  </si>
  <si>
    <t>Power Point</t>
  </si>
  <si>
    <t>Internate</t>
  </si>
  <si>
    <t>Photoshop</t>
  </si>
  <si>
    <t>Sumif</t>
  </si>
  <si>
    <t>Count</t>
  </si>
  <si>
    <t>Countif</t>
  </si>
  <si>
    <t>Date</t>
  </si>
  <si>
    <t>Payout Per day</t>
  </si>
  <si>
    <t>Find Payout Per Day</t>
  </si>
  <si>
    <t>First Name</t>
  </si>
  <si>
    <t>Last Name</t>
  </si>
  <si>
    <t>Sarhandi</t>
  </si>
  <si>
    <t>Abdul</t>
  </si>
  <si>
    <t>Shah</t>
  </si>
  <si>
    <t>Kahir</t>
  </si>
  <si>
    <t>Mondrah</t>
  </si>
  <si>
    <t>Mohammad</t>
  </si>
  <si>
    <t>Farooqi</t>
  </si>
  <si>
    <t>Haroonn</t>
  </si>
  <si>
    <t>Bhoorani</t>
  </si>
  <si>
    <t>Noman</t>
  </si>
  <si>
    <t>Aman</t>
  </si>
  <si>
    <t>Fatima</t>
  </si>
  <si>
    <t>Sr no</t>
  </si>
  <si>
    <t>Total Days</t>
  </si>
  <si>
    <t>(1) Sum</t>
  </si>
  <si>
    <t>(2) Count</t>
  </si>
  <si>
    <t>(3) Sum if</t>
  </si>
  <si>
    <t>(4) Count if</t>
  </si>
  <si>
    <t>(5) Counta</t>
  </si>
  <si>
    <t>(6) Columns</t>
  </si>
  <si>
    <t>(7) Percentage</t>
  </si>
  <si>
    <t>(8) Average</t>
  </si>
  <si>
    <t>(9) If</t>
  </si>
  <si>
    <t>(10) Countblank</t>
  </si>
  <si>
    <t>(11) Left</t>
  </si>
  <si>
    <t>(12) Right</t>
  </si>
  <si>
    <t>(13) Small</t>
  </si>
  <si>
    <t>(14) Roman</t>
  </si>
  <si>
    <t>(15) Large</t>
  </si>
  <si>
    <t>(16) Concatenate</t>
  </si>
  <si>
    <t>(17) Upper</t>
  </si>
  <si>
    <t>(18) Proper</t>
  </si>
  <si>
    <t>(19) Len</t>
  </si>
  <si>
    <t xml:space="preserve">(20) Min </t>
  </si>
  <si>
    <t>(21) Max</t>
  </si>
  <si>
    <t>(22) Product</t>
  </si>
  <si>
    <t>(23) Time</t>
  </si>
  <si>
    <t>(24) Month</t>
  </si>
  <si>
    <t>(25) Now</t>
  </si>
  <si>
    <t>(26)Today</t>
  </si>
  <si>
    <t>(27) Discount Percentage</t>
  </si>
  <si>
    <t>(28) V-Lookup</t>
  </si>
  <si>
    <t>(29) X-Lookup</t>
  </si>
  <si>
    <t>Max</t>
  </si>
  <si>
    <t>Min</t>
  </si>
  <si>
    <t xml:space="preserve">Average  </t>
  </si>
  <si>
    <t>Serial No</t>
  </si>
  <si>
    <t>Counta</t>
  </si>
  <si>
    <t>Countblank</t>
  </si>
  <si>
    <t>Left</t>
  </si>
  <si>
    <t>Right</t>
  </si>
  <si>
    <t>Small</t>
  </si>
  <si>
    <t>Large</t>
  </si>
  <si>
    <t>Upper</t>
  </si>
  <si>
    <t>Lower</t>
  </si>
  <si>
    <t>Proper</t>
  </si>
  <si>
    <t>Len</t>
  </si>
  <si>
    <t>Product</t>
  </si>
  <si>
    <t>Formulas</t>
  </si>
  <si>
    <t>Usage Formulas</t>
  </si>
  <si>
    <t>Concatinate</t>
  </si>
  <si>
    <t>USAGE  CONCATINATE</t>
  </si>
  <si>
    <t>USAGE NUMBER WITH TEXT</t>
  </si>
  <si>
    <r>
      <rPr>
        <sz val="22"/>
        <color theme="0"/>
        <rFont val="Algerian"/>
        <family val="5"/>
      </rPr>
      <t>Usage</t>
    </r>
    <r>
      <rPr>
        <sz val="22"/>
        <color theme="1"/>
        <rFont val="Algerian"/>
        <family val="5"/>
      </rPr>
      <t xml:space="preserve">  </t>
    </r>
    <r>
      <rPr>
        <sz val="22"/>
        <color rgb="FFFFC000"/>
        <rFont val="Algerian"/>
        <family val="5"/>
      </rPr>
      <t>Seprate</t>
    </r>
    <r>
      <rPr>
        <sz val="22"/>
        <color theme="0"/>
        <rFont val="Algerian"/>
        <family val="5"/>
      </rPr>
      <t xml:space="preserve"> Data</t>
    </r>
  </si>
  <si>
    <t>usage Filter and Sort</t>
  </si>
  <si>
    <t>Usage useful formulas from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</si>
</sst>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\ &quot;Hrs&quot;"/>
    <numFmt numFmtId="165" formatCode="#.0\ &quot;%&quot;"/>
    <numFmt numFmtId="166" formatCode="[$-409]d\-mmm;@"/>
    <numFmt numFmtId="167" formatCode="#\ &quot;Pcs&quot;"/>
    <numFmt numFmtId="168" formatCode="#.00\ &quot;Rs.&quot;"/>
    <numFmt numFmtId="169" formatCode="_-[$Rs-420]\ * #,##0.00_-;\-[$Rs-420]\ * #,##0.00_-;_-[$Rs-420]\ * &quot;-&quot;??_-;_-@_-"/>
    <numFmt numFmtId="170" formatCode="[$Rs-420]\ #,##0.00"/>
    <numFmt numFmtId="171" formatCode="#\ &quot;Rs.&quot;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00B0F0"/>
      <name val="Algerian"/>
      <family val="5"/>
    </font>
    <font>
      <sz val="11"/>
      <color theme="1"/>
      <name val="Calibri"/>
      <family val="2"/>
      <scheme val="minor"/>
    </font>
    <font>
      <b/>
      <sz val="26"/>
      <color theme="1"/>
      <name val="Calisto MT"/>
      <family val="1"/>
    </font>
    <font>
      <b/>
      <sz val="26"/>
      <color theme="0"/>
      <name val="Calisto MT"/>
      <family val="1"/>
    </font>
    <font>
      <b/>
      <sz val="26"/>
      <color rgb="FFFFC000"/>
      <name val="Calisto MT"/>
      <family val="1"/>
    </font>
    <font>
      <sz val="10"/>
      <color theme="1"/>
      <name val="Calibri"/>
      <family val="2"/>
      <scheme val="minor"/>
    </font>
    <font>
      <sz val="36"/>
      <color theme="0"/>
      <name val="Arial Black"/>
      <family val="2"/>
    </font>
    <font>
      <b/>
      <sz val="22"/>
      <color theme="0"/>
      <name val="Algerian"/>
      <family val="5"/>
    </font>
    <font>
      <sz val="22"/>
      <color theme="1"/>
      <name val="Algerian"/>
      <family val="5"/>
    </font>
    <font>
      <sz val="22"/>
      <color rgb="FFFFC000"/>
      <name val="Algerian"/>
      <family val="5"/>
    </font>
    <font>
      <b/>
      <sz val="36"/>
      <color theme="0"/>
      <name val="Baskerville Old Face"/>
      <family val="1"/>
    </font>
    <font>
      <b/>
      <sz val="36"/>
      <color theme="1"/>
      <name val="Baskerville Old Face"/>
      <family val="1"/>
    </font>
    <font>
      <b/>
      <sz val="36"/>
      <color rgb="FFFF0000"/>
      <name val="Baskerville Old Face"/>
      <family val="1"/>
    </font>
    <font>
      <sz val="26"/>
      <color theme="0"/>
      <name val="Algerian"/>
      <family val="5"/>
    </font>
    <font>
      <sz val="26"/>
      <color rgb="FFFFFF00"/>
      <name val="Algerian"/>
      <family val="5"/>
    </font>
    <font>
      <b/>
      <sz val="12"/>
      <color theme="1"/>
      <name val="Algerian"/>
      <family val="5"/>
    </font>
    <font>
      <sz val="20"/>
      <color theme="1"/>
      <name val="Algerian"/>
      <family val="5"/>
    </font>
    <font>
      <sz val="11"/>
      <name val="Calibri"/>
      <family val="2"/>
      <scheme val="minor"/>
    </font>
    <font>
      <sz val="28"/>
      <color theme="1"/>
      <name val="Algerian"/>
      <family val="5"/>
    </font>
    <font>
      <sz val="36"/>
      <color theme="0"/>
      <name val="Algerian"/>
      <family val="5"/>
    </font>
    <font>
      <sz val="28"/>
      <color theme="0"/>
      <name val="Algerian"/>
      <family val="5"/>
    </font>
    <font>
      <sz val="22"/>
      <color theme="0"/>
      <name val="Algerian"/>
      <family val="5"/>
    </font>
    <font>
      <sz val="24"/>
      <color theme="0"/>
      <name val="Algerian"/>
      <family val="5"/>
    </font>
    <font>
      <sz val="36"/>
      <color theme="1"/>
      <name val="Algerian"/>
      <family val="5"/>
    </font>
  </fonts>
  <fills count="3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CC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0" fontId="1" fillId="8" borderId="1" xfId="0" applyFont="1" applyFill="1" applyBorder="1"/>
    <xf numFmtId="0" fontId="0" fillId="9" borderId="1" xfId="0" applyFill="1" applyBorder="1" applyAlignment="1">
      <alignment horizontal="center"/>
    </xf>
    <xf numFmtId="166" fontId="7" fillId="9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1" xfId="0" applyBorder="1"/>
    <xf numFmtId="15" fontId="0" fillId="0" borderId="0" xfId="0" applyNumberFormat="1" applyBorder="1"/>
    <xf numFmtId="0" fontId="17" fillId="0" borderId="0" xfId="0" applyFont="1" applyFill="1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0" xfId="0" applyFill="1" applyBorder="1"/>
    <xf numFmtId="0" fontId="0" fillId="15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/>
    <xf numFmtId="0" fontId="1" fillId="14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9" borderId="1" xfId="0" applyFill="1" applyBorder="1"/>
    <xf numFmtId="14" fontId="1" fillId="22" borderId="0" xfId="0" applyNumberFormat="1" applyFont="1" applyFill="1"/>
    <xf numFmtId="0" fontId="0" fillId="9" borderId="1" xfId="0" applyFont="1" applyFill="1" applyBorder="1" applyAlignment="1">
      <alignment horizontal="center"/>
    </xf>
    <xf numFmtId="0" fontId="0" fillId="9" borderId="1" xfId="0" applyFill="1" applyBorder="1"/>
    <xf numFmtId="0" fontId="0" fillId="25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1" fillId="0" borderId="0" xfId="0" applyFont="1" applyFill="1" applyAlignment="1"/>
    <xf numFmtId="0" fontId="22" fillId="0" borderId="0" xfId="0" applyFont="1" applyFill="1" applyAlignment="1"/>
    <xf numFmtId="0" fontId="0" fillId="17" borderId="20" xfId="0" applyFill="1" applyBorder="1"/>
    <xf numFmtId="0" fontId="0" fillId="0" borderId="12" xfId="0" applyBorder="1"/>
    <xf numFmtId="2" fontId="0" fillId="15" borderId="1" xfId="0" applyNumberFormat="1" applyFill="1" applyBorder="1" applyAlignment="1">
      <alignment horizontal="center"/>
    </xf>
    <xf numFmtId="2" fontId="1" fillId="2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68" fontId="0" fillId="15" borderId="1" xfId="0" applyNumberFormat="1" applyFill="1" applyBorder="1" applyAlignment="1">
      <alignment horizontal="center"/>
    </xf>
    <xf numFmtId="171" fontId="0" fillId="15" borderId="1" xfId="0" applyNumberFormat="1" applyFill="1" applyBorder="1"/>
    <xf numFmtId="168" fontId="0" fillId="15" borderId="22" xfId="0" applyNumberFormat="1" applyFill="1" applyBorder="1" applyAlignment="1">
      <alignment horizontal="center"/>
    </xf>
    <xf numFmtId="0" fontId="0" fillId="0" borderId="23" xfId="0" applyBorder="1"/>
    <xf numFmtId="0" fontId="1" fillId="6" borderId="21" xfId="0" applyFont="1" applyFill="1" applyBorder="1" applyAlignment="1">
      <alignment horizontal="center"/>
    </xf>
    <xf numFmtId="167" fontId="1" fillId="29" borderId="24" xfId="0" applyNumberFormat="1" applyFont="1" applyFill="1" applyBorder="1" applyAlignment="1">
      <alignment horizontal="center"/>
    </xf>
    <xf numFmtId="167" fontId="1" fillId="29" borderId="25" xfId="0" applyNumberFormat="1" applyFont="1" applyFill="1" applyBorder="1" applyAlignment="1">
      <alignment horizontal="center"/>
    </xf>
    <xf numFmtId="167" fontId="1" fillId="29" borderId="27" xfId="0" applyNumberFormat="1" applyFont="1" applyFill="1" applyBorder="1" applyAlignment="1">
      <alignment horizontal="center"/>
    </xf>
    <xf numFmtId="168" fontId="0" fillId="15" borderId="26" xfId="0" applyNumberForma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167" fontId="1" fillId="29" borderId="29" xfId="0" applyNumberFormat="1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166" fontId="1" fillId="13" borderId="12" xfId="0" applyNumberFormat="1" applyFont="1" applyFill="1" applyBorder="1"/>
    <xf numFmtId="166" fontId="1" fillId="1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5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24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26" borderId="2" xfId="0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2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3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2" xfId="0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19" borderId="21" xfId="0" applyFill="1" applyBorder="1"/>
    <xf numFmtId="0" fontId="0" fillId="19" borderId="22" xfId="0" applyFill="1" applyBorder="1"/>
    <xf numFmtId="0" fontId="0" fillId="19" borderId="1" xfId="0" applyFill="1" applyBorder="1"/>
    <xf numFmtId="0" fontId="25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18" fillId="15" borderId="13" xfId="0" applyFont="1" applyFill="1" applyBorder="1" applyAlignment="1">
      <alignment horizontal="center"/>
    </xf>
    <xf numFmtId="0" fontId="18" fillId="15" borderId="14" xfId="0" applyFont="1" applyFill="1" applyBorder="1" applyAlignment="1">
      <alignment horizontal="center"/>
    </xf>
    <xf numFmtId="0" fontId="18" fillId="15" borderId="15" xfId="0" applyFont="1" applyFill="1" applyBorder="1" applyAlignment="1">
      <alignment horizontal="center"/>
    </xf>
    <xf numFmtId="0" fontId="18" fillId="15" borderId="16" xfId="0" applyFont="1" applyFill="1" applyBorder="1" applyAlignment="1">
      <alignment horizontal="center"/>
    </xf>
    <xf numFmtId="0" fontId="18" fillId="15" borderId="0" xfId="0" applyFont="1" applyFill="1" applyBorder="1" applyAlignment="1">
      <alignment horizontal="center"/>
    </xf>
    <xf numFmtId="0" fontId="18" fillId="15" borderId="17" xfId="0" applyFont="1" applyFill="1" applyBorder="1" applyAlignment="1">
      <alignment horizontal="center"/>
    </xf>
    <xf numFmtId="0" fontId="18" fillId="15" borderId="18" xfId="0" applyFont="1" applyFill="1" applyBorder="1" applyAlignment="1">
      <alignment horizontal="center"/>
    </xf>
    <xf numFmtId="0" fontId="18" fillId="15" borderId="2" xfId="0" applyFont="1" applyFill="1" applyBorder="1" applyAlignment="1">
      <alignment horizontal="center"/>
    </xf>
    <xf numFmtId="0" fontId="18" fillId="15" borderId="1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FF00"/>
      </font>
    </dxf>
    <dxf>
      <font>
        <b/>
        <i val="0"/>
        <color theme="1"/>
      </font>
    </dxf>
    <dxf>
      <font>
        <b/>
        <i val="0"/>
        <color theme="1"/>
      </font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D60093"/>
        </patternFill>
      </fill>
    </dxf>
    <dxf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/>
        <top style="thin">
          <color rgb="FFFF0000"/>
        </top>
        <bottom style="thin">
          <color rgb="FFFF0000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top style="thin">
          <color rgb="FFFF0000"/>
        </top>
        <vertical/>
        <horizontal/>
      </border>
    </dxf>
    <dxf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alignment horizontal="center" vertical="bottom" textRotation="0" wrapText="0" relativeIndent="0" justifyLastLine="0" shrinkToFit="0" readingOrder="0"/>
    </dxf>
    <dxf>
      <border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/>
        <bottom/>
      </border>
    </dxf>
  </dxfs>
  <tableStyles count="0" defaultTableStyle="TableStyleMedium9" defaultPivotStyle="PivotStyleLight16"/>
  <colors>
    <mruColors>
      <color rgb="FFD60093"/>
      <color rgb="FFFFFFCC"/>
      <color rgb="FF00CCFF"/>
      <color rgb="FF00CC99"/>
      <color rgb="FF00FFFF"/>
      <color rgb="FF6C34DC"/>
      <color rgb="FFFFFF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theme" Target="theme/theme1.xml" /><Relationship Id="rId3" Type="http://schemas.openxmlformats.org/officeDocument/2006/relationships/worksheet" Target="worksheets/sheet3.xml" /><Relationship Id="rId21" Type="http://schemas.openxmlformats.org/officeDocument/2006/relationships/calcChain" Target="calcChain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10" Type="http://schemas.openxmlformats.org/officeDocument/2006/relationships/worksheet" Target="worksheets/sheet10.xml" /><Relationship Id="rId19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Marks</a:t>
            </a:r>
            <a:r>
              <a:rPr lang="en-US" sz="2000" baseline="0"/>
              <a:t> Obtain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Sheet7!$C$2:$C$15</c15:sqref>
                  </c15:fullRef>
                </c:ext>
              </c:extLst>
              <c:f>(Sheet7!$C$2:$C$3,Sheet7!$C$6:$C$8,Sheet7!$C$10:$C$11,Sheet7!$C$13,Sheet7!$C$15)</c:f>
              <c:numCache>
                <c:formatCode>General</c:formatCode>
                <c:ptCount val="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7-4E39-AC81-0708764A4CB2}"/>
            </c:ext>
          </c:extLst>
        </c:ser>
        <c:ser>
          <c:idx val="1"/>
          <c:order val="1"/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Sheet7!$D$2:$D$15</c15:sqref>
                  </c15:fullRef>
                </c:ext>
              </c:extLst>
              <c:f>(Sheet7!$D$2:$D$3,Sheet7!$D$6:$D$8,Sheet7!$D$10:$D$11,Sheet7!$D$13,Sheet7!$D$15)</c:f>
              <c:numCache>
                <c:formatCode>General</c:formatCode>
                <c:ptCount val="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7-4E39-AC81-0708764A4CB2}"/>
            </c:ext>
          </c:extLst>
        </c:ser>
        <c:ser>
          <c:idx val="2"/>
          <c:order val="2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Sheet7!$E$2:$E$15</c15:sqref>
                  </c15:fullRef>
                </c:ext>
              </c:extLst>
              <c:f>(Sheet7!$E$2:$E$3,Sheet7!$E$6:$E$8,Sheet7!$E$10:$E$11,Sheet7!$E$13,Sheet7!$E$15)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65E7-4E39-AC81-0708764A4CB2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Sheet7!$F$2:$F$15</c15:sqref>
                  </c15:fullRef>
                </c:ext>
              </c:extLst>
              <c:f>(Sheet7!$F$2:$F$3,Sheet7!$F$6:$F$8,Sheet7!$F$10:$F$11,Sheet7!$F$13,Sheet7!$F$15)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65E7-4E39-AC81-0708764A4CB2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Sheet7!$G$2:$G$15</c15:sqref>
                  </c15:fullRef>
                </c:ext>
              </c:extLst>
              <c:f>(Sheet7!$G$2:$G$3,Sheet7!$G$6:$G$8,Sheet7!$G$10:$G$11,Sheet7!$G$13,Sheet7!$G$15)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65E7-4E39-AC81-0708764A4C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534336"/>
        <c:axId val="119536256"/>
      </c:barChart>
      <c:catAx>
        <c:axId val="119534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6256"/>
        <c:crosses val="autoZero"/>
        <c:auto val="1"/>
        <c:lblAlgn val="ctr"/>
        <c:lblOffset val="100"/>
        <c:noMultiLvlLbl val="0"/>
      </c:catAx>
      <c:valAx>
        <c:axId val="119536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5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63849389459176"/>
          <c:y val="0.89632874984046296"/>
          <c:w val="0.62431079880864659"/>
          <c:h val="8.548177599288588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228850" y="247650"/>
    <xdr:ext cx="8665104" cy="6283854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excel%20sheet%205.1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1"/>
      <sheetName val="Sheet3"/>
      <sheetName val="Sheet2"/>
      <sheetName val="Sheet12"/>
      <sheetName val="Sheet4"/>
      <sheetName val="Sheet5"/>
      <sheetName val="Chart1"/>
      <sheetName val="Sheet7"/>
      <sheetName val="Sheet6"/>
      <sheetName val="Sheet8"/>
      <sheetName val="Sheet10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Amanullah</v>
          </cell>
          <cell r="C2">
            <v>80</v>
          </cell>
          <cell r="D2">
            <v>71</v>
          </cell>
          <cell r="E2">
            <v>78</v>
          </cell>
          <cell r="F2">
            <v>83</v>
          </cell>
          <cell r="G2">
            <v>85</v>
          </cell>
        </row>
        <row r="3">
          <cell r="B3" t="str">
            <v>Samiullah</v>
          </cell>
          <cell r="C3">
            <v>64</v>
          </cell>
          <cell r="D3">
            <v>57</v>
          </cell>
          <cell r="E3">
            <v>60</v>
          </cell>
          <cell r="F3">
            <v>66</v>
          </cell>
          <cell r="G3">
            <v>62</v>
          </cell>
        </row>
        <row r="6">
          <cell r="B6" t="str">
            <v>Abdul Rafy</v>
          </cell>
          <cell r="C6">
            <v>87</v>
          </cell>
          <cell r="D6">
            <v>89</v>
          </cell>
          <cell r="E6">
            <v>90</v>
          </cell>
          <cell r="F6">
            <v>84</v>
          </cell>
          <cell r="G6">
            <v>88</v>
          </cell>
        </row>
        <row r="7">
          <cell r="B7" t="str">
            <v>Mohammad Shafy</v>
          </cell>
          <cell r="C7">
            <v>77</v>
          </cell>
          <cell r="D7">
            <v>85</v>
          </cell>
          <cell r="E7">
            <v>82</v>
          </cell>
          <cell r="F7">
            <v>80</v>
          </cell>
          <cell r="G7">
            <v>84</v>
          </cell>
        </row>
        <row r="8">
          <cell r="B8" t="str">
            <v>Junaid</v>
          </cell>
          <cell r="C8">
            <v>51</v>
          </cell>
          <cell r="D8">
            <v>48</v>
          </cell>
          <cell r="E8">
            <v>58</v>
          </cell>
          <cell r="F8">
            <v>53</v>
          </cell>
          <cell r="G8">
            <v>40</v>
          </cell>
        </row>
        <row r="10">
          <cell r="B10" t="str">
            <v>Umar</v>
          </cell>
          <cell r="C10">
            <v>42</v>
          </cell>
          <cell r="D10">
            <v>38</v>
          </cell>
          <cell r="E10">
            <v>30</v>
          </cell>
          <cell r="F10">
            <v>44</v>
          </cell>
          <cell r="G10">
            <v>50</v>
          </cell>
        </row>
        <row r="11">
          <cell r="B11" t="str">
            <v>Zainab</v>
          </cell>
          <cell r="C11">
            <v>81</v>
          </cell>
          <cell r="D11">
            <v>88</v>
          </cell>
          <cell r="E11">
            <v>91</v>
          </cell>
          <cell r="F11">
            <v>84</v>
          </cell>
          <cell r="G11">
            <v>94</v>
          </cell>
        </row>
        <row r="13">
          <cell r="B13" t="str">
            <v>Mohammad Taha</v>
          </cell>
          <cell r="C13">
            <v>61</v>
          </cell>
          <cell r="D13">
            <v>57</v>
          </cell>
          <cell r="E13">
            <v>66</v>
          </cell>
          <cell r="F13">
            <v>63</v>
          </cell>
          <cell r="G13">
            <v>68</v>
          </cell>
        </row>
        <row r="15">
          <cell r="B15" t="str">
            <v>Mushtaq</v>
          </cell>
          <cell r="C15">
            <v>32</v>
          </cell>
          <cell r="D15">
            <v>37</v>
          </cell>
          <cell r="E15">
            <v>48</v>
          </cell>
          <cell r="F15">
            <v>50</v>
          </cell>
          <cell r="G15">
            <v>44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4:E21" totalsRowShown="0" headerRowDxfId="33" dataDxfId="31" headerRowBorderDxfId="32" tableBorderDxfId="30" totalsRowBorderDxfId="29">
  <autoFilter ref="A4:E21" xr:uid="{00000000-0009-0000-0100-000001000000}"/>
  <tableColumns count="5">
    <tableColumn id="1" xr3:uid="{00000000-0010-0000-0000-000001000000}" name="Id No" dataDxfId="28"/>
    <tableColumn id="2" xr3:uid="{00000000-0010-0000-0000-000002000000}" name="Name " dataDxfId="27"/>
    <tableColumn id="3" xr3:uid="{00000000-0010-0000-0000-000003000000}" name="City" dataDxfId="26"/>
    <tableColumn id="4" xr3:uid="{00000000-0010-0000-0000-000004000000}" name="Department" dataDxfId="25"/>
    <tableColumn id="5" xr3:uid="{00000000-0010-0000-0000-000005000000}" name="Sales" dataDxfId="2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B1" workbookViewId="0">
      <selection activeCell="D20" sqref="D20"/>
    </sheetView>
  </sheetViews>
  <sheetFormatPr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26"/>
  <sheetViews>
    <sheetView workbookViewId="0">
      <selection activeCell="T31" sqref="T31"/>
    </sheetView>
  </sheetViews>
  <sheetFormatPr defaultRowHeight="15" x14ac:dyDescent="0.2"/>
  <cols>
    <col min="1" max="1" width="16.94921875" bestFit="1" customWidth="1"/>
    <col min="2" max="2" width="11.703125" bestFit="1" customWidth="1"/>
    <col min="4" max="4" width="8.7421875" bestFit="1" customWidth="1"/>
  </cols>
  <sheetData>
    <row r="4" spans="1:4" x14ac:dyDescent="0.2">
      <c r="A4" s="13" t="s">
        <v>1</v>
      </c>
      <c r="B4" s="13" t="s">
        <v>169</v>
      </c>
      <c r="C4" s="13" t="s">
        <v>171</v>
      </c>
      <c r="D4" s="13" t="s">
        <v>172</v>
      </c>
    </row>
    <row r="5" spans="1:4" x14ac:dyDescent="0.2">
      <c r="A5" s="1" t="s">
        <v>33</v>
      </c>
      <c r="B5" s="1" t="s">
        <v>152</v>
      </c>
      <c r="C5" s="1">
        <v>15000</v>
      </c>
      <c r="D5" s="1">
        <v>17770</v>
      </c>
    </row>
    <row r="6" spans="1:4" x14ac:dyDescent="0.2">
      <c r="A6" s="1" t="s">
        <v>76</v>
      </c>
      <c r="B6" s="1" t="s">
        <v>152</v>
      </c>
      <c r="C6" s="1">
        <v>12000</v>
      </c>
      <c r="D6" s="1">
        <v>10909</v>
      </c>
    </row>
    <row r="7" spans="1:4" x14ac:dyDescent="0.2">
      <c r="A7" s="1" t="s">
        <v>77</v>
      </c>
      <c r="B7" s="1" t="s">
        <v>173</v>
      </c>
      <c r="C7" s="1">
        <v>11235</v>
      </c>
      <c r="D7" s="1">
        <v>18444</v>
      </c>
    </row>
    <row r="8" spans="1:4" x14ac:dyDescent="0.2">
      <c r="A8" s="1" t="s">
        <v>85</v>
      </c>
      <c r="B8" s="1" t="s">
        <v>174</v>
      </c>
      <c r="C8" s="1">
        <v>21456</v>
      </c>
      <c r="D8" s="1">
        <v>44440</v>
      </c>
    </row>
    <row r="9" spans="1:4" x14ac:dyDescent="0.2">
      <c r="A9" s="1" t="s">
        <v>79</v>
      </c>
      <c r="B9" s="1" t="s">
        <v>154</v>
      </c>
      <c r="C9" s="1">
        <v>12345</v>
      </c>
      <c r="D9" s="1"/>
    </row>
    <row r="10" spans="1:4" x14ac:dyDescent="0.2">
      <c r="A10" s="1" t="s">
        <v>80</v>
      </c>
      <c r="B10" s="1" t="s">
        <v>165</v>
      </c>
      <c r="C10" s="1">
        <v>10985</v>
      </c>
      <c r="D10" s="1">
        <v>77770</v>
      </c>
    </row>
    <row r="11" spans="1:4" x14ac:dyDescent="0.2">
      <c r="A11" s="1" t="s">
        <v>45</v>
      </c>
      <c r="B11" s="1" t="s">
        <v>175</v>
      </c>
      <c r="C11" s="1">
        <v>19990</v>
      </c>
      <c r="D11" s="1">
        <v>6000</v>
      </c>
    </row>
    <row r="12" spans="1:4" x14ac:dyDescent="0.2">
      <c r="A12" s="1" t="s">
        <v>86</v>
      </c>
      <c r="B12" s="1" t="s">
        <v>176</v>
      </c>
      <c r="C12" s="1">
        <v>13000</v>
      </c>
      <c r="D12" s="1">
        <v>13222</v>
      </c>
    </row>
    <row r="13" spans="1:4" x14ac:dyDescent="0.2">
      <c r="A13" s="1" t="s">
        <v>82</v>
      </c>
      <c r="B13" s="1" t="s">
        <v>150</v>
      </c>
      <c r="C13" s="1">
        <v>14320</v>
      </c>
      <c r="D13" s="1">
        <v>10000</v>
      </c>
    </row>
    <row r="14" spans="1:4" x14ac:dyDescent="0.2">
      <c r="A14" s="1" t="s">
        <v>83</v>
      </c>
      <c r="B14" s="1" t="s">
        <v>173</v>
      </c>
      <c r="C14" s="1">
        <v>17590</v>
      </c>
      <c r="D14" s="1"/>
    </row>
    <row r="15" spans="1:4" x14ac:dyDescent="0.2">
      <c r="A15" s="1" t="s">
        <v>84</v>
      </c>
      <c r="B15" s="1" t="s">
        <v>177</v>
      </c>
      <c r="C15" s="1">
        <v>32457</v>
      </c>
      <c r="D15" s="1">
        <v>17748</v>
      </c>
    </row>
    <row r="16" spans="1:4" x14ac:dyDescent="0.2">
      <c r="A16" s="1" t="s">
        <v>178</v>
      </c>
      <c r="B16" s="1" t="s">
        <v>152</v>
      </c>
      <c r="C16" s="1">
        <v>35679</v>
      </c>
      <c r="D16" s="1">
        <v>15000</v>
      </c>
    </row>
    <row r="17" spans="1:4" x14ac:dyDescent="0.2">
      <c r="A17" s="1" t="s">
        <v>86</v>
      </c>
      <c r="B17" s="1" t="s">
        <v>154</v>
      </c>
      <c r="C17" s="1">
        <v>32450</v>
      </c>
      <c r="D17" s="1">
        <v>14000</v>
      </c>
    </row>
    <row r="18" spans="1:4" x14ac:dyDescent="0.2">
      <c r="A18" s="1" t="s">
        <v>87</v>
      </c>
      <c r="B18" s="1" t="s">
        <v>179</v>
      </c>
      <c r="C18" s="1">
        <v>7000</v>
      </c>
      <c r="D18" s="1"/>
    </row>
    <row r="19" spans="1:4" x14ac:dyDescent="0.2">
      <c r="A19" s="1" t="s">
        <v>145</v>
      </c>
      <c r="B19" s="1" t="s">
        <v>173</v>
      </c>
      <c r="C19" s="1">
        <v>15000</v>
      </c>
      <c r="D19" s="1">
        <v>11265</v>
      </c>
    </row>
    <row r="20" spans="1:4" x14ac:dyDescent="0.2">
      <c r="A20" s="1" t="s">
        <v>180</v>
      </c>
      <c r="B20" s="1" t="s">
        <v>154</v>
      </c>
      <c r="C20" s="1">
        <v>10000</v>
      </c>
      <c r="D20" s="1">
        <v>13878</v>
      </c>
    </row>
    <row r="21" spans="1:4" x14ac:dyDescent="0.2">
      <c r="A21" s="1" t="s">
        <v>146</v>
      </c>
      <c r="B21" s="1" t="s">
        <v>174</v>
      </c>
      <c r="C21" s="1">
        <v>13232</v>
      </c>
      <c r="D21" s="1">
        <v>14340</v>
      </c>
    </row>
    <row r="22" spans="1:4" x14ac:dyDescent="0.2">
      <c r="A22" s="1" t="s">
        <v>78</v>
      </c>
      <c r="B22" s="1" t="s">
        <v>173</v>
      </c>
      <c r="C22" s="1">
        <v>11110</v>
      </c>
      <c r="D22" s="1">
        <v>11120</v>
      </c>
    </row>
    <row r="23" spans="1:4" x14ac:dyDescent="0.2">
      <c r="A23" s="1" t="s">
        <v>81</v>
      </c>
      <c r="B23" s="1" t="s">
        <v>175</v>
      </c>
      <c r="C23" s="1">
        <v>10008</v>
      </c>
      <c r="D23" s="1">
        <v>12098</v>
      </c>
    </row>
    <row r="24" spans="1:4" x14ac:dyDescent="0.2">
      <c r="A24" s="1" t="s">
        <v>46</v>
      </c>
      <c r="B24" s="1" t="s">
        <v>165</v>
      </c>
      <c r="C24" s="1">
        <v>18444</v>
      </c>
      <c r="D24" s="1"/>
    </row>
    <row r="25" spans="1:4" x14ac:dyDescent="0.2">
      <c r="A25" s="1" t="s">
        <v>147</v>
      </c>
      <c r="B25" s="1" t="s">
        <v>152</v>
      </c>
      <c r="C25" s="1">
        <v>10909</v>
      </c>
      <c r="D25" s="1">
        <v>15470</v>
      </c>
    </row>
    <row r="26" spans="1:4" x14ac:dyDescent="0.2">
      <c r="A26" s="1" t="s">
        <v>181</v>
      </c>
      <c r="B26" s="1" t="s">
        <v>177</v>
      </c>
      <c r="C26" s="1">
        <v>17770</v>
      </c>
      <c r="D26" s="1">
        <v>13000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0"/>
  <sheetViews>
    <sheetView workbookViewId="0">
      <selection sqref="A1:K3"/>
    </sheetView>
  </sheetViews>
  <sheetFormatPr defaultRowHeight="15" x14ac:dyDescent="0.2"/>
  <cols>
    <col min="1" max="1" width="12.9140625" bestFit="1" customWidth="1"/>
    <col min="2" max="2" width="11.8359375" bestFit="1" customWidth="1"/>
    <col min="3" max="3" width="21.65625" bestFit="1" customWidth="1"/>
    <col min="4" max="4" width="9.68359375" bestFit="1" customWidth="1"/>
    <col min="5" max="5" width="6.3203125" bestFit="1" customWidth="1"/>
    <col min="6" max="6" width="11.02734375" bestFit="1" customWidth="1"/>
    <col min="7" max="7" width="11.8359375" bestFit="1" customWidth="1"/>
    <col min="8" max="8" width="11.43359375" bestFit="1" customWidth="1"/>
    <col min="9" max="9" width="12.5078125" bestFit="1" customWidth="1"/>
    <col min="10" max="10" width="14.9296875" bestFit="1" customWidth="1"/>
    <col min="11" max="11" width="16.6796875" bestFit="1" customWidth="1"/>
  </cols>
  <sheetData>
    <row r="1" spans="1:14" x14ac:dyDescent="0.2">
      <c r="A1" s="111" t="s">
        <v>243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4" x14ac:dyDescent="0.2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14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N3">
        <f ca="1">RANDBETWEEN(20,31)</f>
        <v>23</v>
      </c>
    </row>
    <row r="4" spans="1:14" x14ac:dyDescent="0.2">
      <c r="A4" s="43" t="s">
        <v>219</v>
      </c>
      <c r="B4" s="43" t="s">
        <v>1</v>
      </c>
      <c r="C4" s="43" t="s">
        <v>2</v>
      </c>
      <c r="D4" s="43" t="s">
        <v>173</v>
      </c>
      <c r="E4" s="43" t="s">
        <v>74</v>
      </c>
      <c r="F4" s="43" t="s">
        <v>73</v>
      </c>
      <c r="G4" s="43" t="s">
        <v>220</v>
      </c>
      <c r="H4" s="43" t="s">
        <v>4</v>
      </c>
      <c r="I4" s="43" t="s">
        <v>221</v>
      </c>
      <c r="J4" s="43" t="s">
        <v>222</v>
      </c>
      <c r="K4" s="43" t="s">
        <v>223</v>
      </c>
    </row>
    <row r="5" spans="1:14" x14ac:dyDescent="0.2">
      <c r="A5" s="1" t="s">
        <v>14</v>
      </c>
      <c r="B5" s="1" t="s">
        <v>33</v>
      </c>
      <c r="C5" s="1" t="s">
        <v>224</v>
      </c>
      <c r="D5" s="1" t="s">
        <v>140</v>
      </c>
      <c r="E5" s="1" t="s">
        <v>225</v>
      </c>
      <c r="F5" s="36">
        <v>0.84</v>
      </c>
      <c r="G5" s="37">
        <v>500</v>
      </c>
      <c r="H5" s="38">
        <f ca="1">RANDBETWEEN(20,31)</f>
        <v>29</v>
      </c>
      <c r="I5" s="39">
        <v>100080</v>
      </c>
      <c r="J5" s="1">
        <v>51</v>
      </c>
      <c r="K5" s="37">
        <v>153000</v>
      </c>
    </row>
    <row r="6" spans="1:14" x14ac:dyDescent="0.2">
      <c r="A6" s="1" t="s">
        <v>15</v>
      </c>
      <c r="B6" s="1" t="s">
        <v>76</v>
      </c>
      <c r="C6" s="1" t="s">
        <v>54</v>
      </c>
      <c r="D6" s="1" t="s">
        <v>226</v>
      </c>
      <c r="E6" s="1" t="s">
        <v>227</v>
      </c>
      <c r="F6" s="36">
        <v>0.63</v>
      </c>
      <c r="G6" s="37">
        <v>300</v>
      </c>
      <c r="H6" s="38">
        <f t="shared" ref="H6:H24" ca="1" si="0">RANDBETWEEN(20,31)</f>
        <v>29</v>
      </c>
      <c r="I6" s="39">
        <v>68009</v>
      </c>
      <c r="J6" s="1">
        <v>48</v>
      </c>
      <c r="K6" s="37">
        <v>72000</v>
      </c>
    </row>
    <row r="7" spans="1:14" x14ac:dyDescent="0.2">
      <c r="A7" s="1" t="s">
        <v>16</v>
      </c>
      <c r="B7" s="1" t="s">
        <v>156</v>
      </c>
      <c r="C7" s="1" t="s">
        <v>195</v>
      </c>
      <c r="D7" s="1" t="s">
        <v>226</v>
      </c>
      <c r="E7" s="1" t="s">
        <v>228</v>
      </c>
      <c r="F7" s="36">
        <v>0.56999999999999995</v>
      </c>
      <c r="G7" s="37">
        <v>250</v>
      </c>
      <c r="H7" s="38">
        <f t="shared" ca="1" si="0"/>
        <v>24</v>
      </c>
      <c r="I7" s="39">
        <v>55450</v>
      </c>
      <c r="J7" s="1">
        <v>25</v>
      </c>
      <c r="K7" s="37">
        <v>37500</v>
      </c>
    </row>
    <row r="8" spans="1:14" x14ac:dyDescent="0.2">
      <c r="A8" s="1" t="s">
        <v>17</v>
      </c>
      <c r="B8" s="1" t="s">
        <v>162</v>
      </c>
      <c r="C8" s="1" t="s">
        <v>55</v>
      </c>
      <c r="D8" s="1" t="s">
        <v>229</v>
      </c>
      <c r="E8" s="1" t="s">
        <v>225</v>
      </c>
      <c r="F8" s="36">
        <v>0.75</v>
      </c>
      <c r="G8" s="37">
        <v>350</v>
      </c>
      <c r="H8" s="38">
        <f t="shared" ca="1" si="0"/>
        <v>24</v>
      </c>
      <c r="I8" s="39">
        <v>74216</v>
      </c>
      <c r="J8" s="1">
        <v>38</v>
      </c>
      <c r="K8" s="37">
        <v>64600</v>
      </c>
    </row>
    <row r="9" spans="1:14" x14ac:dyDescent="0.2">
      <c r="A9" s="1" t="s">
        <v>18</v>
      </c>
      <c r="B9" s="1" t="s">
        <v>51</v>
      </c>
      <c r="C9" s="1" t="s">
        <v>53</v>
      </c>
      <c r="D9" s="1" t="s">
        <v>230</v>
      </c>
      <c r="E9" s="1" t="s">
        <v>227</v>
      </c>
      <c r="F9" s="36">
        <v>0.62</v>
      </c>
      <c r="G9" s="37">
        <v>300</v>
      </c>
      <c r="H9" s="38">
        <f t="shared" ca="1" si="0"/>
        <v>22</v>
      </c>
      <c r="I9" s="39">
        <v>69824</v>
      </c>
      <c r="J9" s="1">
        <v>47</v>
      </c>
      <c r="K9" s="37">
        <v>79900</v>
      </c>
    </row>
    <row r="10" spans="1:14" x14ac:dyDescent="0.2">
      <c r="A10" s="1" t="s">
        <v>19</v>
      </c>
      <c r="B10" s="1" t="s">
        <v>231</v>
      </c>
      <c r="C10" s="1" t="s">
        <v>56</v>
      </c>
      <c r="D10" s="1" t="s">
        <v>187</v>
      </c>
      <c r="E10" s="1" t="s">
        <v>232</v>
      </c>
      <c r="F10" s="36">
        <v>0.48</v>
      </c>
      <c r="G10" s="37">
        <v>180</v>
      </c>
      <c r="H10" s="38">
        <f t="shared" ca="1" si="0"/>
        <v>22</v>
      </c>
      <c r="I10" s="39">
        <v>43542</v>
      </c>
      <c r="J10" s="1">
        <v>22</v>
      </c>
      <c r="K10" s="37">
        <v>28600</v>
      </c>
    </row>
    <row r="11" spans="1:14" x14ac:dyDescent="0.2">
      <c r="A11" s="1" t="s">
        <v>20</v>
      </c>
      <c r="B11" s="1" t="s">
        <v>233</v>
      </c>
      <c r="C11" s="1" t="s">
        <v>59</v>
      </c>
      <c r="D11" s="1" t="s">
        <v>226</v>
      </c>
      <c r="E11" s="1" t="s">
        <v>228</v>
      </c>
      <c r="F11" s="36">
        <v>0.51</v>
      </c>
      <c r="G11" s="37">
        <v>220.1</v>
      </c>
      <c r="H11" s="38">
        <f t="shared" ca="1" si="0"/>
        <v>21</v>
      </c>
      <c r="I11" s="39">
        <v>54210</v>
      </c>
      <c r="J11" s="1">
        <v>29</v>
      </c>
      <c r="K11" s="37">
        <v>43500</v>
      </c>
    </row>
    <row r="12" spans="1:14" x14ac:dyDescent="0.2">
      <c r="A12" s="1" t="s">
        <v>21</v>
      </c>
      <c r="B12" s="1" t="s">
        <v>42</v>
      </c>
      <c r="C12" s="1" t="s">
        <v>201</v>
      </c>
      <c r="D12" s="1" t="s">
        <v>200</v>
      </c>
      <c r="E12" s="1" t="s">
        <v>225</v>
      </c>
      <c r="F12" s="36">
        <v>0.7</v>
      </c>
      <c r="G12" s="37">
        <v>501.27</v>
      </c>
      <c r="H12" s="38">
        <f t="shared" ca="1" si="0"/>
        <v>20</v>
      </c>
      <c r="I12" s="39">
        <v>90127</v>
      </c>
      <c r="J12" s="1">
        <v>15</v>
      </c>
      <c r="K12" s="37">
        <v>42000</v>
      </c>
    </row>
    <row r="13" spans="1:14" x14ac:dyDescent="0.2">
      <c r="A13" s="1" t="s">
        <v>22</v>
      </c>
      <c r="B13" s="1" t="s">
        <v>234</v>
      </c>
      <c r="C13" s="1" t="s">
        <v>58</v>
      </c>
      <c r="D13" s="1" t="s">
        <v>235</v>
      </c>
      <c r="E13" s="1" t="s">
        <v>228</v>
      </c>
      <c r="F13" s="36">
        <v>0.55000000000000004</v>
      </c>
      <c r="G13" s="37">
        <v>354.2</v>
      </c>
      <c r="H13" s="38">
        <f t="shared" ca="1" si="0"/>
        <v>21</v>
      </c>
      <c r="I13" s="39">
        <v>68420</v>
      </c>
      <c r="J13" s="1">
        <v>8</v>
      </c>
      <c r="K13" s="37">
        <v>13600</v>
      </c>
    </row>
    <row r="14" spans="1:14" x14ac:dyDescent="0.2">
      <c r="A14" s="1" t="s">
        <v>23</v>
      </c>
      <c r="B14" s="1" t="s">
        <v>35</v>
      </c>
      <c r="C14" s="1" t="s">
        <v>56</v>
      </c>
      <c r="D14" s="1" t="s">
        <v>189</v>
      </c>
      <c r="E14" s="1" t="s">
        <v>228</v>
      </c>
      <c r="F14" s="40">
        <v>0.55000000000000004</v>
      </c>
      <c r="G14" s="41">
        <v>288.89999999999998</v>
      </c>
      <c r="H14" s="38">
        <f t="shared" ca="1" si="0"/>
        <v>26</v>
      </c>
      <c r="I14" s="39">
        <v>57890</v>
      </c>
      <c r="J14" s="1">
        <v>25</v>
      </c>
      <c r="K14" s="37">
        <v>40000</v>
      </c>
    </row>
    <row r="15" spans="1:14" x14ac:dyDescent="0.2">
      <c r="A15" s="1" t="s">
        <v>24</v>
      </c>
      <c r="B15" s="1" t="s">
        <v>236</v>
      </c>
      <c r="C15" s="1" t="s">
        <v>56</v>
      </c>
      <c r="D15" s="1" t="s">
        <v>187</v>
      </c>
      <c r="E15" s="1" t="s">
        <v>232</v>
      </c>
      <c r="F15" s="42">
        <v>0.43</v>
      </c>
      <c r="G15" s="41">
        <v>252.13</v>
      </c>
      <c r="H15" s="38">
        <f t="shared" ca="1" si="0"/>
        <v>21</v>
      </c>
      <c r="I15" s="39">
        <v>49213</v>
      </c>
      <c r="J15" s="1">
        <v>49</v>
      </c>
      <c r="K15" s="37">
        <v>73500</v>
      </c>
    </row>
    <row r="16" spans="1:14" x14ac:dyDescent="0.2">
      <c r="A16" s="1" t="s">
        <v>25</v>
      </c>
      <c r="B16" s="1" t="s">
        <v>50</v>
      </c>
      <c r="C16" s="1" t="s">
        <v>61</v>
      </c>
      <c r="D16" s="1" t="s">
        <v>140</v>
      </c>
      <c r="E16" s="1" t="s">
        <v>225</v>
      </c>
      <c r="F16" s="36">
        <v>0.72</v>
      </c>
      <c r="G16" s="37">
        <v>403.46</v>
      </c>
      <c r="H16" s="38">
        <f t="shared" ca="1" si="0"/>
        <v>20</v>
      </c>
      <c r="I16" s="39">
        <v>78346</v>
      </c>
      <c r="J16" s="1">
        <v>20</v>
      </c>
      <c r="K16" s="37">
        <v>36000</v>
      </c>
    </row>
    <row r="17" spans="1:11" x14ac:dyDescent="0.2">
      <c r="A17" s="1" t="s">
        <v>26</v>
      </c>
      <c r="B17" s="1" t="s">
        <v>45</v>
      </c>
      <c r="C17" s="1" t="s">
        <v>54</v>
      </c>
      <c r="D17" s="1" t="s">
        <v>226</v>
      </c>
      <c r="E17" s="1" t="s">
        <v>225</v>
      </c>
      <c r="F17" s="40">
        <v>0.73</v>
      </c>
      <c r="G17" s="41">
        <v>522.54</v>
      </c>
      <c r="H17" s="38">
        <f t="shared" ca="1" si="0"/>
        <v>21</v>
      </c>
      <c r="I17" s="39">
        <v>87254</v>
      </c>
      <c r="J17" s="1">
        <v>31</v>
      </c>
      <c r="K17" s="37">
        <v>58900</v>
      </c>
    </row>
    <row r="18" spans="1:11" x14ac:dyDescent="0.2">
      <c r="A18" s="1" t="s">
        <v>27</v>
      </c>
      <c r="B18" s="1" t="s">
        <v>34</v>
      </c>
      <c r="C18" s="1" t="s">
        <v>53</v>
      </c>
      <c r="D18" s="1" t="s">
        <v>189</v>
      </c>
      <c r="E18" s="1" t="s">
        <v>227</v>
      </c>
      <c r="F18" s="36">
        <v>0.61</v>
      </c>
      <c r="G18" s="37">
        <v>328.79</v>
      </c>
      <c r="H18" s="38">
        <f t="shared" ca="1" si="0"/>
        <v>30</v>
      </c>
      <c r="I18" s="39">
        <v>61879</v>
      </c>
      <c r="J18" s="1">
        <v>38</v>
      </c>
      <c r="K18" s="37">
        <v>60800</v>
      </c>
    </row>
    <row r="19" spans="1:11" x14ac:dyDescent="0.2">
      <c r="A19" s="1" t="s">
        <v>28</v>
      </c>
      <c r="B19" s="1" t="s">
        <v>43</v>
      </c>
      <c r="C19" s="1" t="s">
        <v>52</v>
      </c>
      <c r="D19" s="1" t="s">
        <v>200</v>
      </c>
      <c r="E19" s="1" t="s">
        <v>225</v>
      </c>
      <c r="F19" s="36">
        <v>0.79</v>
      </c>
      <c r="G19" s="37">
        <v>707.94</v>
      </c>
      <c r="H19" s="38">
        <f t="shared" ca="1" si="0"/>
        <v>25</v>
      </c>
      <c r="I19" s="39">
        <v>105794</v>
      </c>
      <c r="J19" s="1">
        <v>18</v>
      </c>
      <c r="K19" s="37">
        <v>55800</v>
      </c>
    </row>
    <row r="20" spans="1:11" x14ac:dyDescent="0.2">
      <c r="A20" s="1" t="s">
        <v>29</v>
      </c>
      <c r="B20" s="1" t="s">
        <v>237</v>
      </c>
      <c r="C20" s="1" t="s">
        <v>238</v>
      </c>
      <c r="D20" s="1" t="s">
        <v>230</v>
      </c>
      <c r="E20" s="1" t="s">
        <v>227</v>
      </c>
      <c r="F20" s="36">
        <v>0.6</v>
      </c>
      <c r="G20" s="37">
        <v>328.24</v>
      </c>
      <c r="H20" s="38">
        <f t="shared" ca="1" si="0"/>
        <v>25</v>
      </c>
      <c r="I20" s="39">
        <v>64824</v>
      </c>
      <c r="J20" s="1">
        <v>50</v>
      </c>
      <c r="K20" s="37">
        <v>82500</v>
      </c>
    </row>
    <row r="21" spans="1:11" x14ac:dyDescent="0.2">
      <c r="A21" s="1" t="s">
        <v>30</v>
      </c>
      <c r="B21" s="1" t="s">
        <v>239</v>
      </c>
      <c r="C21" s="1" t="s">
        <v>240</v>
      </c>
      <c r="D21" s="1" t="s">
        <v>187</v>
      </c>
      <c r="E21" s="1" t="s">
        <v>228</v>
      </c>
      <c r="F21" s="36">
        <v>0.59</v>
      </c>
      <c r="G21" s="37">
        <v>267.94</v>
      </c>
      <c r="H21" s="38">
        <f t="shared" ca="1" si="0"/>
        <v>23</v>
      </c>
      <c r="I21" s="39">
        <v>58794</v>
      </c>
      <c r="J21" s="1">
        <v>11</v>
      </c>
      <c r="K21" s="37">
        <v>17600</v>
      </c>
    </row>
    <row r="22" spans="1:11" x14ac:dyDescent="0.2">
      <c r="A22" s="1" t="s">
        <v>31</v>
      </c>
      <c r="B22" s="1" t="s">
        <v>206</v>
      </c>
      <c r="C22" s="1" t="s">
        <v>62</v>
      </c>
      <c r="D22" s="1" t="s">
        <v>187</v>
      </c>
      <c r="E22" s="1" t="s">
        <v>232</v>
      </c>
      <c r="F22" s="36">
        <v>0.4</v>
      </c>
      <c r="G22" s="37">
        <v>248.23</v>
      </c>
      <c r="H22" s="38">
        <f t="shared" ca="1" si="0"/>
        <v>22</v>
      </c>
      <c r="I22" s="39">
        <v>47823</v>
      </c>
      <c r="J22" s="1">
        <v>41</v>
      </c>
      <c r="K22" s="37">
        <v>61500</v>
      </c>
    </row>
    <row r="23" spans="1:11" x14ac:dyDescent="0.2">
      <c r="A23" s="1" t="s">
        <v>32</v>
      </c>
      <c r="B23" s="1" t="s">
        <v>241</v>
      </c>
      <c r="C23" s="1" t="s">
        <v>60</v>
      </c>
      <c r="D23" s="1" t="s">
        <v>189</v>
      </c>
      <c r="E23" s="1" t="s">
        <v>227</v>
      </c>
      <c r="F23" s="36">
        <v>0.62</v>
      </c>
      <c r="G23" s="37">
        <v>335.68</v>
      </c>
      <c r="H23" s="38">
        <f t="shared" ca="1" si="0"/>
        <v>24</v>
      </c>
      <c r="I23" s="39">
        <v>55468</v>
      </c>
      <c r="J23" s="1">
        <v>34</v>
      </c>
      <c r="K23" s="37">
        <v>52700</v>
      </c>
    </row>
    <row r="24" spans="1:11" x14ac:dyDescent="0.2">
      <c r="A24" s="1" t="s">
        <v>141</v>
      </c>
      <c r="B24" s="1" t="s">
        <v>242</v>
      </c>
      <c r="C24" s="1" t="s">
        <v>55</v>
      </c>
      <c r="D24" s="1" t="s">
        <v>226</v>
      </c>
      <c r="E24" s="1" t="s">
        <v>225</v>
      </c>
      <c r="F24" s="36">
        <v>0.74</v>
      </c>
      <c r="G24" s="37">
        <v>402.45</v>
      </c>
      <c r="H24" s="38">
        <f t="shared" ca="1" si="0"/>
        <v>28</v>
      </c>
      <c r="I24" s="39">
        <v>69245</v>
      </c>
      <c r="J24" s="1">
        <v>39</v>
      </c>
      <c r="K24" s="37">
        <v>66300</v>
      </c>
    </row>
    <row r="26" spans="1:11" x14ac:dyDescent="0.2">
      <c r="A26" s="114" t="s">
        <v>244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</row>
    <row r="27" spans="1:11" x14ac:dyDescent="0.2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</row>
    <row r="28" spans="1:11" x14ac:dyDescent="0.2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1" x14ac:dyDescent="0.2">
      <c r="A29" s="43" t="s">
        <v>219</v>
      </c>
      <c r="B29" s="43" t="s">
        <v>1</v>
      </c>
      <c r="C29" s="43" t="s">
        <v>2</v>
      </c>
      <c r="D29" s="43" t="s">
        <v>173</v>
      </c>
      <c r="E29" s="43" t="s">
        <v>74</v>
      </c>
      <c r="F29" s="43" t="s">
        <v>73</v>
      </c>
      <c r="G29" s="43" t="s">
        <v>220</v>
      </c>
      <c r="H29" s="43" t="s">
        <v>4</v>
      </c>
      <c r="I29" s="43" t="s">
        <v>221</v>
      </c>
      <c r="J29" s="43" t="s">
        <v>222</v>
      </c>
      <c r="K29" s="43" t="s">
        <v>223</v>
      </c>
    </row>
    <row r="30" spans="1:11" x14ac:dyDescent="0.2">
      <c r="A30" s="44" t="s">
        <v>17</v>
      </c>
      <c r="B30" s="44" t="str">
        <f>VLOOKUP($A$30,FATIMA,COLUMNS($A$29:B29),0)</f>
        <v>Taha</v>
      </c>
      <c r="C30" s="44" t="str">
        <f>VLOOKUP($A$30,FATIMA,COLUMNS($A$29:C29),0)</f>
        <v>Associate Engineer</v>
      </c>
      <c r="D30" s="44" t="str">
        <f>VLOOKUP($A$30,FATIMA,COLUMNS($A$29:D29),0)</f>
        <v>F.S.C</v>
      </c>
      <c r="E30" s="44" t="str">
        <f>VLOOKUP($A$30,FATIMA,COLUMNS($A$29:E29),0)</f>
        <v>"A"</v>
      </c>
      <c r="F30" s="44">
        <f>VLOOKUP($A$30,FATIMA,COLUMNS($A$29:F29),0)</f>
        <v>0.75</v>
      </c>
      <c r="G30" s="44">
        <f>VLOOKUP($A$30,FATIMA,COLUMNS($A$29:G29),0)</f>
        <v>350</v>
      </c>
      <c r="H30" s="44">
        <f ca="1">VLOOKUP($A$30,FATIMA,COLUMNS($A$29:H29),0)</f>
        <v>24</v>
      </c>
      <c r="I30" s="44">
        <f>VLOOKUP($A$30,FATIMA,COLUMNS($A$29:I29),0)</f>
        <v>74216</v>
      </c>
      <c r="J30" s="44">
        <f>VLOOKUP($A$30,FATIMA,COLUMNS($A$29:J29),0)</f>
        <v>38</v>
      </c>
      <c r="K30" s="44">
        <f>VLOOKUP($A$30,FATIMA,COLUMNS($A$29:K29),0)</f>
        <v>64600</v>
      </c>
    </row>
    <row r="31" spans="1:11" x14ac:dyDescent="0.2">
      <c r="A31" s="44" t="s">
        <v>31</v>
      </c>
      <c r="B31" s="44" t="str">
        <f>VLOOKUP($A$31,FATIMA,COLUMNS($A$29:B29),0)</f>
        <v>Yasir</v>
      </c>
      <c r="C31" s="44" t="str">
        <f>VLOOKUP($A$31,FATIMA,COLUMNS($A$29:C29),0)</f>
        <v>Guard</v>
      </c>
      <c r="D31" s="44" t="str">
        <f>VLOOKUP($A$31,FATIMA,COLUMNS($A$29:D29),0)</f>
        <v>Middle</v>
      </c>
      <c r="E31" s="44" t="str">
        <f>VLOOKUP($A$31,FATIMA,COLUMNS($A$29:E29),0)</f>
        <v>"D"</v>
      </c>
      <c r="F31" s="44">
        <f>VLOOKUP($A$31,FATIMA,COLUMNS($A$29:F29),0)</f>
        <v>0.4</v>
      </c>
      <c r="G31" s="44">
        <f>VLOOKUP($A$31,FATIMA,COLUMNS($A$29:G29),0)</f>
        <v>248.23</v>
      </c>
      <c r="H31" s="44">
        <f ca="1">VLOOKUP($A$31,FATIMA,COLUMNS($A$29:H29),0)</f>
        <v>22</v>
      </c>
      <c r="I31" s="44">
        <f>VLOOKUP($A$31,FATIMA,COLUMNS($A$29:I29),0)</f>
        <v>47823</v>
      </c>
      <c r="J31" s="44">
        <f>VLOOKUP($A$31,FATIMA,COLUMNS($A$29:J29),0)</f>
        <v>41</v>
      </c>
      <c r="K31" s="44">
        <f>VLOOKUP($A$31,FATIMA,COLUMNS($A$29:K29),0)</f>
        <v>61500</v>
      </c>
    </row>
    <row r="35" spans="1:11" ht="15" customHeight="1" x14ac:dyDescent="0.4">
      <c r="A35" s="71"/>
      <c r="B35" s="47"/>
      <c r="C35" s="47"/>
      <c r="D35" s="47"/>
      <c r="E35" s="47"/>
      <c r="F35" s="47"/>
      <c r="G35" s="47"/>
      <c r="H35" s="47"/>
      <c r="I35" s="47"/>
      <c r="J35" s="47"/>
      <c r="K35" s="47"/>
    </row>
    <row r="36" spans="1:1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</row>
    <row r="37" spans="1:1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1:1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">
      <c r="A39" s="4"/>
      <c r="B39" s="49"/>
      <c r="C39" s="49"/>
      <c r="D39" s="49"/>
      <c r="E39" s="49"/>
      <c r="F39" s="49"/>
      <c r="G39" s="49"/>
      <c r="H39" s="49"/>
      <c r="I39" s="49"/>
      <c r="J39" s="49"/>
      <c r="K39" s="49"/>
    </row>
    <row r="40" spans="1:11" x14ac:dyDescent="0.2">
      <c r="A40" s="4"/>
      <c r="B40" s="49"/>
      <c r="C40" s="49"/>
      <c r="D40" s="49"/>
      <c r="E40" s="49"/>
      <c r="F40" s="49"/>
      <c r="G40" s="49"/>
      <c r="H40" s="49"/>
      <c r="I40" s="49"/>
      <c r="J40" s="49"/>
      <c r="K40" s="49"/>
    </row>
  </sheetData>
  <mergeCells count="2">
    <mergeCell ref="A1:K3"/>
    <mergeCell ref="A26:K2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57"/>
  <sheetViews>
    <sheetView tabSelected="1" workbookViewId="0">
      <selection activeCell="H14" sqref="H14"/>
    </sheetView>
  </sheetViews>
  <sheetFormatPr defaultRowHeight="15" x14ac:dyDescent="0.2"/>
  <cols>
    <col min="1" max="1" width="9.14453125" style="56"/>
    <col min="2" max="2" width="14.796875" customWidth="1"/>
    <col min="3" max="3" width="14.52734375" customWidth="1"/>
    <col min="8" max="8" width="12.64453125" bestFit="1" customWidth="1"/>
    <col min="9" max="9" width="11.1640625" style="56" bestFit="1" customWidth="1"/>
    <col min="10" max="10" width="11.02734375" bestFit="1" customWidth="1"/>
    <col min="13" max="14" width="9.14453125" style="56"/>
    <col min="15" max="15" width="8.875" customWidth="1"/>
    <col min="16" max="16" width="9.953125" customWidth="1"/>
  </cols>
  <sheetData>
    <row r="1" spans="2:16" ht="15" customHeight="1" x14ac:dyDescent="0.2">
      <c r="B1" s="120" t="s">
        <v>324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2:16" ht="30.75" customHeight="1" x14ac:dyDescent="0.2"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2:16" x14ac:dyDescent="0.2"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</row>
    <row r="5" spans="2:16" s="56" customFormat="1" x14ac:dyDescent="0.2"/>
    <row r="6" spans="2:16" x14ac:dyDescent="0.2">
      <c r="B6" s="60" t="s">
        <v>273</v>
      </c>
      <c r="C6" s="117" t="s">
        <v>283</v>
      </c>
      <c r="D6" s="118"/>
      <c r="E6" s="119" t="s">
        <v>293</v>
      </c>
      <c r="F6" s="119"/>
      <c r="G6" s="119"/>
      <c r="I6" s="49"/>
      <c r="J6" s="49"/>
      <c r="K6" s="48"/>
      <c r="L6" s="48"/>
      <c r="M6" s="48"/>
    </row>
    <row r="7" spans="2:16" x14ac:dyDescent="0.2">
      <c r="B7" s="60" t="s">
        <v>274</v>
      </c>
      <c r="C7" s="117" t="s">
        <v>284</v>
      </c>
      <c r="D7" s="118"/>
      <c r="E7" s="119" t="s">
        <v>294</v>
      </c>
      <c r="F7" s="119"/>
      <c r="G7" s="119"/>
      <c r="I7" s="49"/>
      <c r="J7" s="49"/>
      <c r="K7" s="48"/>
      <c r="L7" s="48"/>
      <c r="M7" s="48"/>
    </row>
    <row r="8" spans="2:16" x14ac:dyDescent="0.2">
      <c r="B8" s="60" t="s">
        <v>275</v>
      </c>
      <c r="C8" s="117" t="s">
        <v>285</v>
      </c>
      <c r="D8" s="118"/>
      <c r="E8" s="119" t="s">
        <v>295</v>
      </c>
      <c r="F8" s="119"/>
      <c r="G8" s="119"/>
      <c r="I8" s="49"/>
      <c r="J8" s="49"/>
      <c r="K8" s="48"/>
      <c r="L8" s="48"/>
      <c r="M8" s="48"/>
    </row>
    <row r="9" spans="2:16" x14ac:dyDescent="0.2">
      <c r="B9" s="60" t="s">
        <v>276</v>
      </c>
      <c r="C9" s="117" t="s">
        <v>286</v>
      </c>
      <c r="D9" s="118"/>
      <c r="E9" s="119" t="s">
        <v>296</v>
      </c>
      <c r="F9" s="119"/>
      <c r="G9" s="119"/>
      <c r="I9" s="49"/>
      <c r="J9" s="49"/>
      <c r="K9" s="48"/>
      <c r="L9" s="48"/>
      <c r="M9" s="48"/>
    </row>
    <row r="10" spans="2:16" x14ac:dyDescent="0.2">
      <c r="B10" s="60" t="s">
        <v>277</v>
      </c>
      <c r="C10" s="117" t="s">
        <v>287</v>
      </c>
      <c r="D10" s="118"/>
      <c r="E10" s="119" t="s">
        <v>297</v>
      </c>
      <c r="F10" s="119"/>
      <c r="G10" s="119"/>
      <c r="I10" s="49"/>
      <c r="J10" s="49"/>
      <c r="K10" s="48"/>
      <c r="L10" s="48"/>
      <c r="M10" s="48"/>
    </row>
    <row r="11" spans="2:16" x14ac:dyDescent="0.2">
      <c r="B11" s="60" t="s">
        <v>278</v>
      </c>
      <c r="C11" s="117" t="s">
        <v>288</v>
      </c>
      <c r="D11" s="118"/>
      <c r="E11" s="119" t="s">
        <v>298</v>
      </c>
      <c r="F11" s="119"/>
      <c r="G11" s="119"/>
      <c r="I11" s="49"/>
      <c r="J11" s="49"/>
      <c r="K11" s="48"/>
      <c r="L11" s="48"/>
      <c r="M11" s="48"/>
    </row>
    <row r="12" spans="2:16" x14ac:dyDescent="0.2">
      <c r="B12" s="60" t="s">
        <v>279</v>
      </c>
      <c r="C12" s="117" t="s">
        <v>289</v>
      </c>
      <c r="D12" s="118"/>
      <c r="E12" s="119" t="s">
        <v>299</v>
      </c>
      <c r="F12" s="119"/>
      <c r="G12" s="119"/>
      <c r="I12" s="49"/>
      <c r="J12" s="49"/>
      <c r="K12" s="48"/>
      <c r="L12" s="48"/>
      <c r="M12" s="48"/>
    </row>
    <row r="13" spans="2:16" x14ac:dyDescent="0.2">
      <c r="B13" s="60" t="s">
        <v>280</v>
      </c>
      <c r="C13" s="117" t="s">
        <v>290</v>
      </c>
      <c r="D13" s="118"/>
      <c r="E13" s="119" t="s">
        <v>300</v>
      </c>
      <c r="F13" s="119"/>
      <c r="G13" s="119"/>
      <c r="I13" s="49"/>
      <c r="J13" s="49"/>
      <c r="K13" s="48"/>
      <c r="L13" s="48"/>
      <c r="M13" s="48"/>
    </row>
    <row r="14" spans="2:16" x14ac:dyDescent="0.2">
      <c r="B14" s="60" t="s">
        <v>281</v>
      </c>
      <c r="C14" s="117" t="s">
        <v>291</v>
      </c>
      <c r="D14" s="118"/>
      <c r="E14" s="119" t="s">
        <v>301</v>
      </c>
      <c r="F14" s="119"/>
      <c r="G14" s="119"/>
      <c r="I14" s="49"/>
      <c r="J14" s="49"/>
      <c r="K14" s="48"/>
      <c r="L14" s="48"/>
      <c r="M14" s="48"/>
    </row>
    <row r="15" spans="2:16" x14ac:dyDescent="0.2">
      <c r="B15" s="60" t="s">
        <v>282</v>
      </c>
      <c r="C15" s="117" t="s">
        <v>292</v>
      </c>
      <c r="D15" s="118"/>
      <c r="E15" s="60"/>
      <c r="F15" s="60"/>
      <c r="G15" s="60"/>
      <c r="I15" s="49"/>
      <c r="J15" s="49"/>
      <c r="K15" s="49"/>
      <c r="L15" s="49"/>
      <c r="M15" s="49"/>
    </row>
    <row r="17" spans="1:16" s="56" customFormat="1" x14ac:dyDescent="0.2">
      <c r="B17" s="61" t="s">
        <v>254</v>
      </c>
      <c r="C17" s="61">
        <f ca="1">TODAY()</f>
        <v>45607</v>
      </c>
    </row>
    <row r="18" spans="1:16" s="56" customFormat="1" x14ac:dyDescent="0.2"/>
    <row r="19" spans="1:16" x14ac:dyDescent="0.2">
      <c r="A19" s="56" t="s">
        <v>305</v>
      </c>
      <c r="B19" s="11" t="s">
        <v>167</v>
      </c>
      <c r="C19" s="11" t="s">
        <v>246</v>
      </c>
      <c r="D19" s="11" t="s">
        <v>247</v>
      </c>
      <c r="E19" s="11" t="s">
        <v>248</v>
      </c>
      <c r="F19" s="11" t="s">
        <v>249</v>
      </c>
      <c r="G19" s="11" t="s">
        <v>250</v>
      </c>
      <c r="H19" s="11" t="s">
        <v>72</v>
      </c>
      <c r="I19" s="11" t="s">
        <v>71</v>
      </c>
      <c r="J19" s="11" t="s">
        <v>73</v>
      </c>
      <c r="K19" s="11" t="s">
        <v>251</v>
      </c>
      <c r="L19" s="11" t="s">
        <v>252</v>
      </c>
      <c r="M19" s="11" t="s">
        <v>302</v>
      </c>
      <c r="N19" s="11" t="s">
        <v>303</v>
      </c>
      <c r="O19" s="11" t="s">
        <v>304</v>
      </c>
      <c r="P19" s="11" t="s">
        <v>74</v>
      </c>
    </row>
    <row r="20" spans="1:16" x14ac:dyDescent="0.2">
      <c r="A20" s="24" t="str">
        <f>ROMAN(1)</f>
        <v>I</v>
      </c>
      <c r="B20" s="57" t="s">
        <v>84</v>
      </c>
      <c r="C20" s="58">
        <v>80</v>
      </c>
      <c r="D20" s="58">
        <v>84</v>
      </c>
      <c r="E20" s="58">
        <v>89</v>
      </c>
      <c r="F20" s="58">
        <v>82</v>
      </c>
      <c r="G20" s="58">
        <v>81</v>
      </c>
      <c r="H20" s="59">
        <f>SUM(C20:G20)</f>
        <v>416</v>
      </c>
      <c r="I20" s="59">
        <v>500</v>
      </c>
      <c r="J20" s="2">
        <f>H20/I20*100</f>
        <v>83.2</v>
      </c>
      <c r="K20" s="66">
        <v>3</v>
      </c>
      <c r="L20" s="67">
        <f t="shared" ref="L20:L33" si="0">COUNT(C20:G20)</f>
        <v>5</v>
      </c>
      <c r="M20" s="65">
        <f t="shared" ref="M20:M33" si="1">MAX(C20:G20)</f>
        <v>89</v>
      </c>
      <c r="N20" s="13">
        <f t="shared" ref="N20:N33" si="2">MIN(C20:G20)</f>
        <v>80</v>
      </c>
      <c r="O20" s="2">
        <f>AVERAGE(C20:G20)</f>
        <v>83.2</v>
      </c>
      <c r="P20" s="20" t="str">
        <f>IF(J20&gt;=80,"A1",IF(J20&gt;=70,"A",IF(J20&gt;=60,"B",IF(J20&gt;=50,"C",IF(J20&gt;=40,"D",IF(J20&lt;40,"Failed"))))))</f>
        <v>A1</v>
      </c>
    </row>
    <row r="21" spans="1:16" x14ac:dyDescent="0.2">
      <c r="A21" s="24" t="str">
        <f>ROMAN(2)</f>
        <v>II</v>
      </c>
      <c r="B21" s="57" t="s">
        <v>33</v>
      </c>
      <c r="C21" s="58">
        <v>65</v>
      </c>
      <c r="D21" s="58">
        <v>32</v>
      </c>
      <c r="E21" s="58">
        <v>11</v>
      </c>
      <c r="F21" s="58">
        <v>80</v>
      </c>
      <c r="G21" s="58">
        <v>20</v>
      </c>
      <c r="H21" s="59">
        <f t="shared" ref="H21:H33" si="3">SUM(C21:G21)</f>
        <v>208</v>
      </c>
      <c r="I21" s="59">
        <v>500</v>
      </c>
      <c r="J21" s="2">
        <f t="shared" ref="J21:J33" si="4">H21/I21*100</f>
        <v>41.6</v>
      </c>
      <c r="K21" s="66">
        <f>SUMIF(B21:B33,"Amanullah",E21:E33)</f>
        <v>11</v>
      </c>
      <c r="L21" s="67">
        <f t="shared" si="0"/>
        <v>5</v>
      </c>
      <c r="M21" s="65">
        <f t="shared" si="1"/>
        <v>80</v>
      </c>
      <c r="N21" s="13">
        <f t="shared" si="2"/>
        <v>11</v>
      </c>
      <c r="O21" s="2">
        <f t="shared" ref="O21:O33" si="5">AVERAGE(C21:G21)</f>
        <v>41.6</v>
      </c>
      <c r="P21" s="20" t="str">
        <f t="shared" ref="P21:P33" si="6">IF(J21&gt;=80,"A1",IF(J21&gt;=70,"A",IF(J21&gt;=60,"B",IF(J21&gt;=50,"C",IF(J21&gt;=40,"D",IF(J21&lt;40,"Failed"))))))</f>
        <v>D</v>
      </c>
    </row>
    <row r="22" spans="1:16" x14ac:dyDescent="0.2">
      <c r="A22" s="24" t="str">
        <f>ROMAN(3)</f>
        <v>III</v>
      </c>
      <c r="B22" s="57" t="s">
        <v>87</v>
      </c>
      <c r="C22" s="58">
        <v>70</v>
      </c>
      <c r="D22" s="58">
        <v>36</v>
      </c>
      <c r="E22" s="58">
        <v>22</v>
      </c>
      <c r="F22" s="58">
        <v>82</v>
      </c>
      <c r="G22" s="58">
        <v>23</v>
      </c>
      <c r="H22" s="59">
        <f t="shared" si="3"/>
        <v>233</v>
      </c>
      <c r="I22" s="59">
        <v>500</v>
      </c>
      <c r="J22" s="2">
        <f t="shared" si="4"/>
        <v>46.6</v>
      </c>
      <c r="K22" s="66">
        <f>SUMIF(B21:B33,"Mushtaq",E21:E33)</f>
        <v>88</v>
      </c>
      <c r="L22" s="67">
        <f t="shared" si="0"/>
        <v>5</v>
      </c>
      <c r="M22" s="65">
        <f t="shared" si="1"/>
        <v>82</v>
      </c>
      <c r="N22" s="13">
        <f t="shared" si="2"/>
        <v>22</v>
      </c>
      <c r="O22" s="2">
        <f t="shared" si="5"/>
        <v>46.6</v>
      </c>
      <c r="P22" s="20" t="str">
        <f t="shared" si="6"/>
        <v>D</v>
      </c>
    </row>
    <row r="23" spans="1:16" x14ac:dyDescent="0.2">
      <c r="A23" s="24" t="str">
        <f>ROMAN(4)</f>
        <v>IV</v>
      </c>
      <c r="B23" s="57" t="s">
        <v>76</v>
      </c>
      <c r="C23" s="58">
        <v>75</v>
      </c>
      <c r="D23" s="58">
        <v>40</v>
      </c>
      <c r="E23" s="58">
        <v>33</v>
      </c>
      <c r="F23" s="58">
        <v>84</v>
      </c>
      <c r="G23" s="58">
        <v>26</v>
      </c>
      <c r="H23" s="59">
        <f t="shared" si="3"/>
        <v>258</v>
      </c>
      <c r="I23" s="59">
        <v>500</v>
      </c>
      <c r="J23" s="2">
        <f t="shared" si="4"/>
        <v>51.6</v>
      </c>
      <c r="K23" s="66">
        <f>SUMIF(B21:B33,"Samiullah",E21:E33)</f>
        <v>33</v>
      </c>
      <c r="L23" s="67">
        <f t="shared" si="0"/>
        <v>5</v>
      </c>
      <c r="M23" s="65">
        <f t="shared" si="1"/>
        <v>84</v>
      </c>
      <c r="N23" s="13">
        <f t="shared" si="2"/>
        <v>26</v>
      </c>
      <c r="O23" s="2">
        <f t="shared" si="5"/>
        <v>51.6</v>
      </c>
      <c r="P23" s="20" t="str">
        <f t="shared" si="6"/>
        <v>C</v>
      </c>
    </row>
    <row r="24" spans="1:16" x14ac:dyDescent="0.2">
      <c r="A24" s="24" t="str">
        <f>ROMAN(5)</f>
        <v>V</v>
      </c>
      <c r="B24" s="57" t="s">
        <v>146</v>
      </c>
      <c r="C24" s="58">
        <v>80</v>
      </c>
      <c r="D24" s="58">
        <v>44</v>
      </c>
      <c r="E24" s="58">
        <v>44</v>
      </c>
      <c r="F24" s="58">
        <v>86</v>
      </c>
      <c r="G24" s="58">
        <v>29</v>
      </c>
      <c r="H24" s="59">
        <f t="shared" si="3"/>
        <v>283</v>
      </c>
      <c r="I24" s="59">
        <v>500</v>
      </c>
      <c r="J24" s="2">
        <f t="shared" si="4"/>
        <v>56.599999999999994</v>
      </c>
      <c r="K24" s="66"/>
      <c r="L24" s="67">
        <f t="shared" si="0"/>
        <v>5</v>
      </c>
      <c r="M24" s="65">
        <f t="shared" si="1"/>
        <v>86</v>
      </c>
      <c r="N24" s="13">
        <f t="shared" si="2"/>
        <v>29</v>
      </c>
      <c r="O24" s="2">
        <f t="shared" si="5"/>
        <v>56.6</v>
      </c>
      <c r="P24" s="20" t="str">
        <f t="shared" si="6"/>
        <v>C</v>
      </c>
    </row>
    <row r="25" spans="1:16" x14ac:dyDescent="0.2">
      <c r="A25" s="24" t="str">
        <f>ROMAN(6)</f>
        <v>VI</v>
      </c>
      <c r="B25" s="57" t="s">
        <v>156</v>
      </c>
      <c r="C25" s="58">
        <v>30</v>
      </c>
      <c r="D25" s="58">
        <v>42</v>
      </c>
      <c r="E25" s="58">
        <v>40</v>
      </c>
      <c r="F25" s="58">
        <v>31</v>
      </c>
      <c r="G25" s="58">
        <v>48</v>
      </c>
      <c r="H25" s="59">
        <f t="shared" si="3"/>
        <v>191</v>
      </c>
      <c r="I25" s="59">
        <v>500</v>
      </c>
      <c r="J25" s="2">
        <f t="shared" si="4"/>
        <v>38.200000000000003</v>
      </c>
      <c r="K25" s="66"/>
      <c r="L25" s="67">
        <f t="shared" si="0"/>
        <v>5</v>
      </c>
      <c r="M25" s="65">
        <f t="shared" si="1"/>
        <v>48</v>
      </c>
      <c r="N25" s="13">
        <f t="shared" si="2"/>
        <v>30</v>
      </c>
      <c r="O25" s="2">
        <f t="shared" si="5"/>
        <v>38.200000000000003</v>
      </c>
      <c r="P25" s="20" t="str">
        <f t="shared" si="6"/>
        <v>Failed</v>
      </c>
    </row>
    <row r="26" spans="1:16" x14ac:dyDescent="0.2">
      <c r="A26" s="24" t="str">
        <f>ROMAN(7)</f>
        <v>VII</v>
      </c>
      <c r="B26" s="57" t="s">
        <v>87</v>
      </c>
      <c r="C26" s="58">
        <v>90</v>
      </c>
      <c r="D26" s="58">
        <v>52</v>
      </c>
      <c r="E26" s="58">
        <v>66</v>
      </c>
      <c r="F26" s="58">
        <v>90</v>
      </c>
      <c r="G26" s="58">
        <v>35</v>
      </c>
      <c r="H26" s="59">
        <f t="shared" si="3"/>
        <v>333</v>
      </c>
      <c r="I26" s="59">
        <v>500</v>
      </c>
      <c r="J26" s="2">
        <f t="shared" si="4"/>
        <v>66.600000000000009</v>
      </c>
      <c r="K26" s="66"/>
      <c r="L26" s="67">
        <f t="shared" si="0"/>
        <v>5</v>
      </c>
      <c r="M26" s="65">
        <f t="shared" si="1"/>
        <v>90</v>
      </c>
      <c r="N26" s="13">
        <f t="shared" si="2"/>
        <v>35</v>
      </c>
      <c r="O26" s="2">
        <f t="shared" si="5"/>
        <v>66.599999999999994</v>
      </c>
      <c r="P26" s="20" t="str">
        <f t="shared" si="6"/>
        <v>B</v>
      </c>
    </row>
    <row r="27" spans="1:16" x14ac:dyDescent="0.2">
      <c r="A27" s="24" t="str">
        <f>ROMAN(8)</f>
        <v>VIII</v>
      </c>
      <c r="B27" s="57" t="s">
        <v>82</v>
      </c>
      <c r="C27" s="58">
        <f ca="1">RANDBETWEEN(40,88)</f>
        <v>82</v>
      </c>
      <c r="D27" s="58">
        <f t="shared" ref="D27:G27" ca="1" si="7">RANDBETWEEN(40,88)</f>
        <v>41</v>
      </c>
      <c r="E27" s="58">
        <f t="shared" ca="1" si="7"/>
        <v>42</v>
      </c>
      <c r="F27" s="58">
        <f t="shared" ca="1" si="7"/>
        <v>50</v>
      </c>
      <c r="G27" s="58">
        <f t="shared" ca="1" si="7"/>
        <v>65</v>
      </c>
      <c r="H27" s="59">
        <f t="shared" ca="1" si="3"/>
        <v>280</v>
      </c>
      <c r="I27" s="59">
        <v>500</v>
      </c>
      <c r="J27" s="2">
        <f t="shared" ca="1" si="4"/>
        <v>56.000000000000007</v>
      </c>
      <c r="K27" s="66"/>
      <c r="L27" s="67">
        <f t="shared" ca="1" si="0"/>
        <v>5</v>
      </c>
      <c r="M27" s="65">
        <f t="shared" ca="1" si="1"/>
        <v>82</v>
      </c>
      <c r="N27" s="13">
        <f t="shared" ca="1" si="2"/>
        <v>41</v>
      </c>
      <c r="O27" s="2">
        <f t="shared" ca="1" si="5"/>
        <v>56</v>
      </c>
      <c r="P27" s="20" t="str">
        <f t="shared" ca="1" si="6"/>
        <v>C</v>
      </c>
    </row>
    <row r="28" spans="1:16" x14ac:dyDescent="0.2">
      <c r="A28" s="24" t="str">
        <f>ROMAN(9)</f>
        <v>IX</v>
      </c>
      <c r="B28" s="57" t="s">
        <v>159</v>
      </c>
      <c r="C28" s="58">
        <f t="shared" ref="C28:G31" ca="1" si="8">RANDBETWEEN(40,88)</f>
        <v>72</v>
      </c>
      <c r="D28" s="58">
        <f t="shared" ca="1" si="8"/>
        <v>67</v>
      </c>
      <c r="E28" s="58">
        <f t="shared" ca="1" si="8"/>
        <v>85</v>
      </c>
      <c r="F28" s="58">
        <f t="shared" ca="1" si="8"/>
        <v>46</v>
      </c>
      <c r="G28" s="58">
        <f t="shared" ca="1" si="8"/>
        <v>63</v>
      </c>
      <c r="H28" s="59">
        <f t="shared" ca="1" si="3"/>
        <v>333</v>
      </c>
      <c r="I28" s="59">
        <v>500</v>
      </c>
      <c r="J28" s="2">
        <f t="shared" ca="1" si="4"/>
        <v>66.600000000000009</v>
      </c>
      <c r="K28" s="66">
        <f ca="1">SUMIF(B21:B33,"Rafy",E21:E33)</f>
        <v>85</v>
      </c>
      <c r="L28" s="67">
        <f t="shared" ca="1" si="0"/>
        <v>5</v>
      </c>
      <c r="M28" s="65">
        <f t="shared" ca="1" si="1"/>
        <v>85</v>
      </c>
      <c r="N28" s="13">
        <f t="shared" ca="1" si="2"/>
        <v>46</v>
      </c>
      <c r="O28" s="2">
        <f t="shared" ca="1" si="5"/>
        <v>66.599999999999994</v>
      </c>
      <c r="P28" s="20" t="str">
        <f t="shared" ca="1" si="6"/>
        <v>B</v>
      </c>
    </row>
    <row r="29" spans="1:16" x14ac:dyDescent="0.2">
      <c r="A29" s="24" t="str">
        <f>ROMAN(10)</f>
        <v>X</v>
      </c>
      <c r="B29" s="57" t="s">
        <v>161</v>
      </c>
      <c r="C29" s="58">
        <f t="shared" ca="1" si="8"/>
        <v>71</v>
      </c>
      <c r="D29" s="58">
        <f t="shared" ca="1" si="8"/>
        <v>76</v>
      </c>
      <c r="E29" s="58">
        <f t="shared" ca="1" si="8"/>
        <v>42</v>
      </c>
      <c r="F29" s="58">
        <f t="shared" ca="1" si="8"/>
        <v>41</v>
      </c>
      <c r="G29" s="58">
        <f t="shared" ca="1" si="8"/>
        <v>66</v>
      </c>
      <c r="H29" s="59">
        <f t="shared" ca="1" si="3"/>
        <v>296</v>
      </c>
      <c r="I29" s="59">
        <v>500</v>
      </c>
      <c r="J29" s="2">
        <f t="shared" ca="1" si="4"/>
        <v>59.199999999999996</v>
      </c>
      <c r="K29" s="66"/>
      <c r="L29" s="67">
        <f t="shared" ca="1" si="0"/>
        <v>5</v>
      </c>
      <c r="M29" s="65">
        <f t="shared" ca="1" si="1"/>
        <v>76</v>
      </c>
      <c r="N29" s="13">
        <f t="shared" ca="1" si="2"/>
        <v>41</v>
      </c>
      <c r="O29" s="2">
        <f t="shared" ca="1" si="5"/>
        <v>59.2</v>
      </c>
      <c r="P29" s="20" t="str">
        <f t="shared" ca="1" si="6"/>
        <v>C</v>
      </c>
    </row>
    <row r="30" spans="1:16" x14ac:dyDescent="0.2">
      <c r="A30" s="24" t="str">
        <f>ROMAN(11)</f>
        <v>XI</v>
      </c>
      <c r="B30" s="57" t="s">
        <v>162</v>
      </c>
      <c r="C30" s="58">
        <f t="shared" ca="1" si="8"/>
        <v>55</v>
      </c>
      <c r="D30" s="58">
        <f t="shared" ca="1" si="8"/>
        <v>44</v>
      </c>
      <c r="E30" s="58">
        <f t="shared" ca="1" si="8"/>
        <v>42</v>
      </c>
      <c r="F30" s="58">
        <f t="shared" ca="1" si="8"/>
        <v>62</v>
      </c>
      <c r="G30" s="58">
        <f t="shared" ca="1" si="8"/>
        <v>84</v>
      </c>
      <c r="H30" s="59">
        <f t="shared" ca="1" si="3"/>
        <v>287</v>
      </c>
      <c r="I30" s="59">
        <v>500</v>
      </c>
      <c r="J30" s="2">
        <f t="shared" ca="1" si="4"/>
        <v>57.4</v>
      </c>
      <c r="K30" s="66"/>
      <c r="L30" s="67">
        <f t="shared" ca="1" si="0"/>
        <v>5</v>
      </c>
      <c r="M30" s="65">
        <f t="shared" ca="1" si="1"/>
        <v>84</v>
      </c>
      <c r="N30" s="13">
        <f t="shared" ca="1" si="2"/>
        <v>42</v>
      </c>
      <c r="O30" s="2">
        <f t="shared" ca="1" si="5"/>
        <v>57.4</v>
      </c>
      <c r="P30" s="20" t="str">
        <f t="shared" ca="1" si="6"/>
        <v>C</v>
      </c>
    </row>
    <row r="31" spans="1:16" x14ac:dyDescent="0.2">
      <c r="A31" s="24" t="str">
        <f>ROMAN(12)</f>
        <v>XII</v>
      </c>
      <c r="B31" s="57" t="s">
        <v>45</v>
      </c>
      <c r="C31" s="58">
        <f t="shared" ca="1" si="8"/>
        <v>70</v>
      </c>
      <c r="D31" s="58">
        <f t="shared" ca="1" si="8"/>
        <v>85</v>
      </c>
      <c r="E31" s="58">
        <f t="shared" ca="1" si="8"/>
        <v>60</v>
      </c>
      <c r="F31" s="58">
        <f t="shared" ca="1" si="8"/>
        <v>40</v>
      </c>
      <c r="G31" s="58">
        <f t="shared" ca="1" si="8"/>
        <v>52</v>
      </c>
      <c r="H31" s="59">
        <f t="shared" ca="1" si="3"/>
        <v>307</v>
      </c>
      <c r="I31" s="59">
        <v>500</v>
      </c>
      <c r="J31" s="2">
        <f t="shared" ca="1" si="4"/>
        <v>61.4</v>
      </c>
      <c r="K31" s="66"/>
      <c r="L31" s="67">
        <f t="shared" ca="1" si="0"/>
        <v>5</v>
      </c>
      <c r="M31" s="65">
        <f t="shared" ca="1" si="1"/>
        <v>85</v>
      </c>
      <c r="N31" s="13">
        <f t="shared" ca="1" si="2"/>
        <v>40</v>
      </c>
      <c r="O31" s="2">
        <f t="shared" ca="1" si="5"/>
        <v>61.4</v>
      </c>
      <c r="P31" s="20" t="str">
        <f t="shared" ca="1" si="6"/>
        <v>B</v>
      </c>
    </row>
    <row r="32" spans="1:16" x14ac:dyDescent="0.2">
      <c r="A32" s="24" t="str">
        <f>ROMAN(13)</f>
        <v>XIII</v>
      </c>
      <c r="B32" s="57" t="s">
        <v>86</v>
      </c>
      <c r="C32" s="58">
        <v>60</v>
      </c>
      <c r="D32" s="58">
        <v>64</v>
      </c>
      <c r="E32" s="58">
        <v>68</v>
      </c>
      <c r="F32" s="58">
        <v>61</v>
      </c>
      <c r="G32" s="58">
        <v>69</v>
      </c>
      <c r="H32" s="59">
        <f t="shared" si="3"/>
        <v>322</v>
      </c>
      <c r="I32" s="59">
        <v>500</v>
      </c>
      <c r="J32" s="2">
        <f t="shared" si="4"/>
        <v>64.400000000000006</v>
      </c>
      <c r="K32" s="66"/>
      <c r="L32" s="67">
        <f t="shared" si="0"/>
        <v>5</v>
      </c>
      <c r="M32" s="65">
        <f t="shared" si="1"/>
        <v>69</v>
      </c>
      <c r="N32" s="13">
        <f t="shared" si="2"/>
        <v>60</v>
      </c>
      <c r="O32" s="2">
        <f t="shared" si="5"/>
        <v>64.400000000000006</v>
      </c>
      <c r="P32" s="20" t="str">
        <f t="shared" si="6"/>
        <v>B</v>
      </c>
    </row>
    <row r="33" spans="1:16" x14ac:dyDescent="0.2">
      <c r="A33" s="24" t="str">
        <f>ROMAN(14)</f>
        <v>XIV</v>
      </c>
      <c r="B33" s="57" t="s">
        <v>145</v>
      </c>
      <c r="C33" s="58">
        <v>40</v>
      </c>
      <c r="D33" s="58">
        <v>36</v>
      </c>
      <c r="E33" s="58">
        <v>32</v>
      </c>
      <c r="F33" s="58">
        <v>31</v>
      </c>
      <c r="G33" s="58">
        <v>33</v>
      </c>
      <c r="H33" s="59">
        <f t="shared" si="3"/>
        <v>172</v>
      </c>
      <c r="I33" s="59">
        <v>500</v>
      </c>
      <c r="J33" s="2">
        <f t="shared" si="4"/>
        <v>34.4</v>
      </c>
      <c r="K33" s="66"/>
      <c r="L33" s="67">
        <f t="shared" si="0"/>
        <v>5</v>
      </c>
      <c r="M33" s="65">
        <f t="shared" si="1"/>
        <v>40</v>
      </c>
      <c r="N33" s="13">
        <f t="shared" si="2"/>
        <v>31</v>
      </c>
      <c r="O33" s="2">
        <f t="shared" si="5"/>
        <v>34.4</v>
      </c>
      <c r="P33" s="20" t="str">
        <f t="shared" si="6"/>
        <v>Failed</v>
      </c>
    </row>
    <row r="35" spans="1:16" s="56" customFormat="1" x14ac:dyDescent="0.2"/>
    <row r="36" spans="1:16" s="56" customFormat="1" x14ac:dyDescent="0.2">
      <c r="B36" s="62" t="s">
        <v>317</v>
      </c>
      <c r="C36" s="63" t="s">
        <v>318</v>
      </c>
    </row>
    <row r="37" spans="1:16" x14ac:dyDescent="0.2">
      <c r="B37" s="57" t="s">
        <v>251</v>
      </c>
      <c r="C37" s="64">
        <f>SUMIF(B20:B33,"Mushtaq",D20:D33)</f>
        <v>88</v>
      </c>
    </row>
    <row r="38" spans="1:16" s="56" customFormat="1" x14ac:dyDescent="0.2">
      <c r="B38" s="57" t="s">
        <v>253</v>
      </c>
      <c r="C38" s="64">
        <f ca="1">COUNTIF(C20:G33,84)</f>
        <v>3</v>
      </c>
    </row>
    <row r="39" spans="1:16" x14ac:dyDescent="0.2">
      <c r="B39" s="57" t="s">
        <v>306</v>
      </c>
      <c r="C39" s="64">
        <f>COUNTA(B20:B33)</f>
        <v>14</v>
      </c>
      <c r="J39" s="49"/>
      <c r="K39" s="49"/>
    </row>
    <row r="40" spans="1:16" x14ac:dyDescent="0.2">
      <c r="B40" s="57" t="s">
        <v>307</v>
      </c>
      <c r="C40" s="64">
        <f ca="1">COUNTBLANK(K20:K33)</f>
        <v>9</v>
      </c>
      <c r="J40" s="49"/>
      <c r="K40" s="49"/>
    </row>
    <row r="41" spans="1:16" s="56" customFormat="1" x14ac:dyDescent="0.2">
      <c r="B41" s="57" t="s">
        <v>308</v>
      </c>
      <c r="C41" s="64" t="str">
        <f>LEFT(B20,4)</f>
        <v>Aman</v>
      </c>
      <c r="J41" s="49"/>
      <c r="K41" s="49"/>
    </row>
    <row r="42" spans="1:16" s="56" customFormat="1" x14ac:dyDescent="0.2">
      <c r="B42" s="57" t="s">
        <v>309</v>
      </c>
      <c r="C42" s="64" t="str">
        <f>RIGHT(B20,6)</f>
        <v>Fatima</v>
      </c>
      <c r="J42" s="49"/>
      <c r="K42" s="49"/>
    </row>
    <row r="43" spans="1:16" s="56" customFormat="1" x14ac:dyDescent="0.2">
      <c r="B43" s="57" t="s">
        <v>310</v>
      </c>
      <c r="C43" s="64">
        <f ca="1">SMALL(C20:G33,1)</f>
        <v>11</v>
      </c>
      <c r="J43" s="49"/>
      <c r="K43" s="49"/>
    </row>
    <row r="44" spans="1:16" s="56" customFormat="1" x14ac:dyDescent="0.2">
      <c r="B44" s="57" t="s">
        <v>311</v>
      </c>
      <c r="C44" s="64">
        <f ca="1">LARGE(C20:G33,1)</f>
        <v>90</v>
      </c>
      <c r="J44" s="49"/>
      <c r="K44" s="49"/>
    </row>
    <row r="45" spans="1:16" s="56" customFormat="1" x14ac:dyDescent="0.2">
      <c r="B45" s="57" t="s">
        <v>312</v>
      </c>
      <c r="C45" s="64" t="str">
        <f>UPPER(B32)</f>
        <v>SHAHEER</v>
      </c>
      <c r="J45" s="49"/>
      <c r="K45" s="49"/>
    </row>
    <row r="46" spans="1:16" s="56" customFormat="1" x14ac:dyDescent="0.2">
      <c r="B46" s="57" t="s">
        <v>313</v>
      </c>
      <c r="C46" s="64" t="str">
        <f>LOWER(B32)</f>
        <v>shaheer</v>
      </c>
      <c r="J46" s="49"/>
      <c r="K46" s="49"/>
    </row>
    <row r="47" spans="1:16" s="56" customFormat="1" x14ac:dyDescent="0.2">
      <c r="B47" s="57" t="s">
        <v>314</v>
      </c>
      <c r="C47" s="64" t="str">
        <f>PROPER(B32)</f>
        <v>Shaheer</v>
      </c>
      <c r="J47" s="49"/>
      <c r="K47" s="49"/>
    </row>
    <row r="48" spans="1:16" s="56" customFormat="1" x14ac:dyDescent="0.2">
      <c r="B48" s="57" t="s">
        <v>315</v>
      </c>
      <c r="C48" s="64">
        <f>LEN(B32)</f>
        <v>7</v>
      </c>
      <c r="J48" s="49"/>
      <c r="K48" s="49"/>
    </row>
    <row r="49" spans="1:16" s="56" customFormat="1" x14ac:dyDescent="0.2">
      <c r="B49" s="57" t="s">
        <v>316</v>
      </c>
      <c r="C49" s="64">
        <f>PRODUCT(C33*D33)</f>
        <v>1440</v>
      </c>
      <c r="J49" s="49"/>
      <c r="K49" s="49"/>
    </row>
    <row r="50" spans="1:16" s="56" customFormat="1" x14ac:dyDescent="0.2">
      <c r="B50" s="57"/>
      <c r="C50" s="64"/>
      <c r="J50" s="49"/>
      <c r="K50" s="49"/>
    </row>
    <row r="53" spans="1:16" ht="15" customHeight="1" x14ac:dyDescent="0.55000000000000004">
      <c r="B53" s="70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  <row r="54" spans="1:16" x14ac:dyDescent="0.2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spans="1:16" x14ac:dyDescent="0.2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</row>
    <row r="56" spans="1:16" x14ac:dyDescent="0.2">
      <c r="A56" s="68"/>
      <c r="B56" s="22"/>
      <c r="C56" s="68"/>
    </row>
    <row r="57" spans="1:16" x14ac:dyDescent="0.2">
      <c r="A57" s="69"/>
      <c r="B57" s="22"/>
      <c r="C57" s="68"/>
    </row>
  </sheetData>
  <mergeCells count="20">
    <mergeCell ref="C12:D12"/>
    <mergeCell ref="E12:G12"/>
    <mergeCell ref="B1:P3"/>
    <mergeCell ref="C9:D9"/>
    <mergeCell ref="E9:G9"/>
    <mergeCell ref="C10:D10"/>
    <mergeCell ref="E10:G10"/>
    <mergeCell ref="C11:D11"/>
    <mergeCell ref="E11:G11"/>
    <mergeCell ref="C6:D6"/>
    <mergeCell ref="E6:G6"/>
    <mergeCell ref="C7:D7"/>
    <mergeCell ref="E7:G7"/>
    <mergeCell ref="C8:D8"/>
    <mergeCell ref="E8:G8"/>
    <mergeCell ref="C13:D13"/>
    <mergeCell ref="E13:G13"/>
    <mergeCell ref="C14:D14"/>
    <mergeCell ref="E14:G14"/>
    <mergeCell ref="C15:D15"/>
  </mergeCells>
  <conditionalFormatting sqref="J20:J33">
    <cfRule type="dataBar" priority="5">
      <dataBar>
        <cfvo type="min"/>
        <cfvo type="max"/>
        <color rgb="FFFFB628"/>
      </dataBar>
    </cfRule>
  </conditionalFormatting>
  <conditionalFormatting sqref="O20:O33">
    <cfRule type="dataBar" priority="4">
      <dataBar>
        <cfvo type="min"/>
        <cfvo type="max"/>
        <color rgb="FFFFB628"/>
      </dataBar>
    </cfRule>
  </conditionalFormatting>
  <conditionalFormatting sqref="P20:P33">
    <cfRule type="containsText" dxfId="4" priority="1" operator="containsText" text="Failed">
      <formula>NOT(ISERROR(SEARCH("Failed",P20)))</formula>
    </cfRule>
    <cfRule type="containsText" dxfId="3" priority="2" operator="containsText" text="Fialed">
      <formula>NOT(ISERROR(SEARCH("Fialed",P20)))</formula>
    </cfRule>
    <cfRule type="cellIs" dxfId="2" priority="3" operator="between">
      <formula>"A1"</formula>
      <formula>"A"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G2:J22"/>
  <sheetViews>
    <sheetView topLeftCell="A2" workbookViewId="0">
      <selection activeCell="L17" sqref="L17"/>
    </sheetView>
  </sheetViews>
  <sheetFormatPr defaultRowHeight="15" x14ac:dyDescent="0.2"/>
  <cols>
    <col min="8" max="8" width="11.56640625" bestFit="1" customWidth="1"/>
    <col min="9" max="9" width="10.0859375" bestFit="1" customWidth="1"/>
    <col min="10" max="10" width="18.5625" bestFit="1" customWidth="1"/>
  </cols>
  <sheetData>
    <row r="2" spans="7:10" x14ac:dyDescent="0.2">
      <c r="G2" s="122" t="s">
        <v>320</v>
      </c>
      <c r="H2" s="95"/>
      <c r="I2" s="95"/>
      <c r="J2" s="95"/>
    </row>
    <row r="3" spans="7:10" x14ac:dyDescent="0.2">
      <c r="G3" s="100"/>
      <c r="H3" s="100"/>
      <c r="I3" s="100"/>
      <c r="J3" s="100"/>
    </row>
    <row r="4" spans="7:10" x14ac:dyDescent="0.2">
      <c r="G4" s="50" t="s">
        <v>271</v>
      </c>
      <c r="H4" s="50" t="s">
        <v>257</v>
      </c>
      <c r="I4" s="50" t="s">
        <v>258</v>
      </c>
      <c r="J4" s="43" t="s">
        <v>319</v>
      </c>
    </row>
    <row r="5" spans="7:10" x14ac:dyDescent="0.2">
      <c r="G5" s="54">
        <v>1</v>
      </c>
      <c r="H5" s="14" t="s">
        <v>33</v>
      </c>
      <c r="I5" s="59" t="s">
        <v>259</v>
      </c>
      <c r="J5" s="11" t="str">
        <f>CONCATENATE(H5, " ",I5)</f>
        <v>Amanullah Sarhandi</v>
      </c>
    </row>
    <row r="6" spans="7:10" x14ac:dyDescent="0.2">
      <c r="G6" s="54">
        <v>2</v>
      </c>
      <c r="H6" s="14" t="s">
        <v>76</v>
      </c>
      <c r="I6" s="59" t="s">
        <v>259</v>
      </c>
      <c r="J6" s="11" t="str">
        <f t="shared" ref="J6:J22" si="0">CONCATENATE(H6, " ",I6)</f>
        <v>Samiullah Sarhandi</v>
      </c>
    </row>
    <row r="7" spans="7:10" x14ac:dyDescent="0.2">
      <c r="G7" s="54">
        <v>3</v>
      </c>
      <c r="H7" s="14" t="s">
        <v>260</v>
      </c>
      <c r="I7" s="59" t="s">
        <v>185</v>
      </c>
      <c r="J7" s="11" t="str">
        <f t="shared" si="0"/>
        <v>Abdul Raoof</v>
      </c>
    </row>
    <row r="8" spans="7:10" x14ac:dyDescent="0.2">
      <c r="G8" s="54">
        <v>4</v>
      </c>
      <c r="H8" s="14" t="s">
        <v>45</v>
      </c>
      <c r="I8" s="59" t="s">
        <v>261</v>
      </c>
      <c r="J8" s="11" t="str">
        <f t="shared" si="0"/>
        <v>Junaid Shah</v>
      </c>
    </row>
    <row r="9" spans="7:10" x14ac:dyDescent="0.2">
      <c r="G9" s="54">
        <v>5</v>
      </c>
      <c r="H9" s="14" t="s">
        <v>86</v>
      </c>
      <c r="I9" s="59" t="s">
        <v>261</v>
      </c>
      <c r="J9" s="11" t="str">
        <f t="shared" si="0"/>
        <v>Shaheer Shah</v>
      </c>
    </row>
    <row r="10" spans="7:10" x14ac:dyDescent="0.2">
      <c r="G10" s="54">
        <v>6</v>
      </c>
      <c r="H10" s="14" t="s">
        <v>178</v>
      </c>
      <c r="I10" s="59" t="s">
        <v>262</v>
      </c>
      <c r="J10" s="11" t="str">
        <f t="shared" si="0"/>
        <v>Shakoor Kahir</v>
      </c>
    </row>
    <row r="11" spans="7:10" x14ac:dyDescent="0.2">
      <c r="G11" s="54">
        <v>7</v>
      </c>
      <c r="H11" s="14" t="s">
        <v>81</v>
      </c>
      <c r="I11" s="59" t="s">
        <v>263</v>
      </c>
      <c r="J11" s="11" t="str">
        <f t="shared" si="0"/>
        <v>Siddique Mondrah</v>
      </c>
    </row>
    <row r="12" spans="7:10" x14ac:dyDescent="0.2">
      <c r="G12" s="54">
        <v>8</v>
      </c>
      <c r="H12" s="14" t="s">
        <v>268</v>
      </c>
      <c r="I12" s="59" t="s">
        <v>181</v>
      </c>
      <c r="J12" s="11" t="str">
        <f t="shared" si="0"/>
        <v>Noman Gill</v>
      </c>
    </row>
    <row r="13" spans="7:10" x14ac:dyDescent="0.2">
      <c r="G13" s="54">
        <v>9</v>
      </c>
      <c r="H13" s="14" t="s">
        <v>264</v>
      </c>
      <c r="I13" s="59" t="s">
        <v>162</v>
      </c>
      <c r="J13" s="11" t="str">
        <f t="shared" si="0"/>
        <v>Mohammad Taha</v>
      </c>
    </row>
    <row r="14" spans="7:10" x14ac:dyDescent="0.2">
      <c r="G14" s="54">
        <v>10</v>
      </c>
      <c r="H14" s="14" t="s">
        <v>87</v>
      </c>
      <c r="I14" s="59" t="s">
        <v>259</v>
      </c>
      <c r="J14" s="11" t="str">
        <f t="shared" si="0"/>
        <v>Mushtaq Sarhandi</v>
      </c>
    </row>
    <row r="15" spans="7:10" x14ac:dyDescent="0.2">
      <c r="G15" s="54">
        <v>11</v>
      </c>
      <c r="H15" s="14" t="s">
        <v>145</v>
      </c>
      <c r="I15" s="59" t="s">
        <v>265</v>
      </c>
      <c r="J15" s="11" t="str">
        <f t="shared" si="0"/>
        <v>Ashfaq Farooqi</v>
      </c>
    </row>
    <row r="16" spans="7:10" x14ac:dyDescent="0.2">
      <c r="G16" s="54">
        <v>12</v>
      </c>
      <c r="H16" s="14" t="s">
        <v>266</v>
      </c>
      <c r="I16" s="59" t="s">
        <v>267</v>
      </c>
      <c r="J16" s="11" t="str">
        <f t="shared" si="0"/>
        <v>Haroonn Bhoorani</v>
      </c>
    </row>
    <row r="17" spans="7:10" x14ac:dyDescent="0.2">
      <c r="G17" s="54">
        <v>13</v>
      </c>
      <c r="H17" s="14" t="s">
        <v>146</v>
      </c>
      <c r="I17" s="59" t="s">
        <v>261</v>
      </c>
      <c r="J17" s="11" t="str">
        <f t="shared" si="0"/>
        <v>Sirfiraz Shah</v>
      </c>
    </row>
    <row r="18" spans="7:10" x14ac:dyDescent="0.2">
      <c r="G18" s="54">
        <v>14</v>
      </c>
      <c r="H18" s="14" t="s">
        <v>260</v>
      </c>
      <c r="I18" s="59" t="s">
        <v>159</v>
      </c>
      <c r="J18" s="11" t="str">
        <f t="shared" si="0"/>
        <v>Abdul Rafy</v>
      </c>
    </row>
    <row r="19" spans="7:10" x14ac:dyDescent="0.2">
      <c r="G19" s="54">
        <v>15</v>
      </c>
      <c r="H19" s="14" t="s">
        <v>260</v>
      </c>
      <c r="I19" s="59" t="s">
        <v>78</v>
      </c>
      <c r="J19" s="11" t="str">
        <f t="shared" si="0"/>
        <v>Abdul Sattar</v>
      </c>
    </row>
    <row r="20" spans="7:10" x14ac:dyDescent="0.2">
      <c r="G20" s="54">
        <v>16</v>
      </c>
      <c r="H20" s="14" t="s">
        <v>264</v>
      </c>
      <c r="I20" s="59" t="s">
        <v>161</v>
      </c>
      <c r="J20" s="11" t="str">
        <f t="shared" si="0"/>
        <v>Mohammad Shafy</v>
      </c>
    </row>
    <row r="21" spans="7:10" x14ac:dyDescent="0.2">
      <c r="G21" s="54">
        <v>17</v>
      </c>
      <c r="H21" s="14" t="s">
        <v>269</v>
      </c>
      <c r="I21" s="59" t="s">
        <v>270</v>
      </c>
      <c r="J21" s="11" t="str">
        <f t="shared" si="0"/>
        <v>Aman Fatima</v>
      </c>
    </row>
    <row r="22" spans="7:10" x14ac:dyDescent="0.2">
      <c r="G22" s="54">
        <v>18</v>
      </c>
      <c r="H22" s="14" t="s">
        <v>87</v>
      </c>
      <c r="I22" s="59" t="s">
        <v>259</v>
      </c>
      <c r="J22" s="11" t="str">
        <f t="shared" si="0"/>
        <v>Mushtaq Sarhandi</v>
      </c>
    </row>
  </sheetData>
  <mergeCells count="1">
    <mergeCell ref="G2:J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H22"/>
  <sheetViews>
    <sheetView workbookViewId="0">
      <selection activeCell="I8" sqref="I8"/>
    </sheetView>
  </sheetViews>
  <sheetFormatPr defaultRowHeight="15" x14ac:dyDescent="0.2"/>
  <cols>
    <col min="1" max="1" width="9.81640625" bestFit="1" customWidth="1"/>
    <col min="2" max="2" width="14.2578125" bestFit="1" customWidth="1"/>
    <col min="4" max="4" width="9.14453125" customWidth="1"/>
    <col min="5" max="5" width="9.28125" customWidth="1"/>
    <col min="6" max="6" width="9.81640625" bestFit="1" customWidth="1"/>
    <col min="7" max="7" width="14.2578125" customWidth="1"/>
  </cols>
  <sheetData>
    <row r="2" spans="1:8" ht="15" customHeight="1" x14ac:dyDescent="0.2">
      <c r="A2" s="46"/>
      <c r="B2" s="47"/>
      <c r="E2" s="123" t="s">
        <v>256</v>
      </c>
      <c r="F2" s="124"/>
      <c r="G2" s="124"/>
      <c r="H2" s="125"/>
    </row>
    <row r="3" spans="1:8" x14ac:dyDescent="0.2">
      <c r="A3" s="47"/>
      <c r="B3" s="47"/>
      <c r="E3" s="126"/>
      <c r="F3" s="127"/>
      <c r="G3" s="127"/>
      <c r="H3" s="128"/>
    </row>
    <row r="4" spans="1:8" x14ac:dyDescent="0.2">
      <c r="A4" s="48"/>
      <c r="B4" s="48"/>
      <c r="E4" s="129"/>
      <c r="F4" s="130"/>
      <c r="G4" s="130"/>
      <c r="H4" s="131"/>
    </row>
    <row r="5" spans="1:8" x14ac:dyDescent="0.2">
      <c r="A5" s="49"/>
      <c r="B5" s="49"/>
      <c r="F5" s="72" t="s">
        <v>254</v>
      </c>
      <c r="G5" s="72" t="s">
        <v>255</v>
      </c>
    </row>
    <row r="6" spans="1:8" x14ac:dyDescent="0.2">
      <c r="A6" s="45"/>
      <c r="B6" s="49"/>
      <c r="F6" s="92">
        <v>45575</v>
      </c>
      <c r="G6" s="73">
        <f t="shared" ref="G6:G22" si="0">IF(TEXT(F6,"dddd")="Sunday",1500,1000)</f>
        <v>1000</v>
      </c>
    </row>
    <row r="7" spans="1:8" x14ac:dyDescent="0.2">
      <c r="A7" s="45"/>
      <c r="B7" s="49"/>
      <c r="F7" s="93">
        <v>45576</v>
      </c>
      <c r="G7" s="44">
        <f t="shared" si="0"/>
        <v>1000</v>
      </c>
    </row>
    <row r="8" spans="1:8" x14ac:dyDescent="0.2">
      <c r="A8" s="45"/>
      <c r="B8" s="49"/>
      <c r="F8" s="93">
        <v>45577</v>
      </c>
      <c r="G8" s="44">
        <f t="shared" si="0"/>
        <v>1000</v>
      </c>
    </row>
    <row r="9" spans="1:8" x14ac:dyDescent="0.2">
      <c r="A9" s="45"/>
      <c r="B9" s="49"/>
      <c r="F9" s="93">
        <v>45578</v>
      </c>
      <c r="G9" s="44">
        <f t="shared" si="0"/>
        <v>1500</v>
      </c>
    </row>
    <row r="10" spans="1:8" x14ac:dyDescent="0.2">
      <c r="A10" s="45"/>
      <c r="B10" s="49"/>
      <c r="F10" s="93">
        <v>45579</v>
      </c>
      <c r="G10" s="44">
        <f t="shared" si="0"/>
        <v>1000</v>
      </c>
    </row>
    <row r="11" spans="1:8" x14ac:dyDescent="0.2">
      <c r="A11" s="45"/>
      <c r="B11" s="49"/>
      <c r="F11" s="93">
        <v>45580</v>
      </c>
      <c r="G11" s="44">
        <f t="shared" si="0"/>
        <v>1000</v>
      </c>
    </row>
    <row r="12" spans="1:8" x14ac:dyDescent="0.2">
      <c r="A12" s="45"/>
      <c r="B12" s="49"/>
      <c r="F12" s="93">
        <v>45581</v>
      </c>
      <c r="G12" s="44">
        <f t="shared" si="0"/>
        <v>1000</v>
      </c>
    </row>
    <row r="13" spans="1:8" x14ac:dyDescent="0.2">
      <c r="A13" s="45"/>
      <c r="B13" s="49"/>
      <c r="F13" s="93">
        <v>45582</v>
      </c>
      <c r="G13" s="44">
        <f t="shared" si="0"/>
        <v>1000</v>
      </c>
    </row>
    <row r="14" spans="1:8" x14ac:dyDescent="0.2">
      <c r="A14" s="45"/>
      <c r="B14" s="49"/>
      <c r="F14" s="93">
        <v>45583</v>
      </c>
      <c r="G14" s="44">
        <f t="shared" si="0"/>
        <v>1000</v>
      </c>
    </row>
    <row r="15" spans="1:8" x14ac:dyDescent="0.2">
      <c r="A15" s="45"/>
      <c r="B15" s="49"/>
      <c r="F15" s="93">
        <v>45584</v>
      </c>
      <c r="G15" s="44">
        <f t="shared" si="0"/>
        <v>1000</v>
      </c>
    </row>
    <row r="16" spans="1:8" x14ac:dyDescent="0.2">
      <c r="A16" s="45"/>
      <c r="B16" s="49"/>
      <c r="F16" s="93">
        <v>45585</v>
      </c>
      <c r="G16" s="44">
        <f t="shared" si="0"/>
        <v>1500</v>
      </c>
    </row>
    <row r="17" spans="1:7" x14ac:dyDescent="0.2">
      <c r="A17" s="45"/>
      <c r="B17" s="49"/>
      <c r="F17" s="93">
        <v>45586</v>
      </c>
      <c r="G17" s="44">
        <f t="shared" si="0"/>
        <v>1000</v>
      </c>
    </row>
    <row r="18" spans="1:7" x14ac:dyDescent="0.2">
      <c r="A18" s="45"/>
      <c r="B18" s="49"/>
      <c r="F18" s="93">
        <v>45587</v>
      </c>
      <c r="G18" s="44">
        <f t="shared" si="0"/>
        <v>1000</v>
      </c>
    </row>
    <row r="19" spans="1:7" x14ac:dyDescent="0.2">
      <c r="A19" s="45"/>
      <c r="B19" s="49"/>
      <c r="F19" s="93">
        <v>45588</v>
      </c>
      <c r="G19" s="44">
        <f t="shared" si="0"/>
        <v>1000</v>
      </c>
    </row>
    <row r="20" spans="1:7" x14ac:dyDescent="0.2">
      <c r="A20" s="45"/>
      <c r="B20" s="49"/>
      <c r="F20" s="93">
        <v>45589</v>
      </c>
      <c r="G20" s="44">
        <f t="shared" si="0"/>
        <v>1000</v>
      </c>
    </row>
    <row r="21" spans="1:7" x14ac:dyDescent="0.2">
      <c r="A21" s="45"/>
      <c r="B21" s="49"/>
      <c r="F21" s="93">
        <v>45590</v>
      </c>
      <c r="G21" s="44">
        <f t="shared" si="0"/>
        <v>1000</v>
      </c>
    </row>
    <row r="22" spans="1:7" x14ac:dyDescent="0.2">
      <c r="A22" s="45"/>
      <c r="B22" s="49"/>
      <c r="F22" s="93">
        <v>45591</v>
      </c>
      <c r="G22" s="44">
        <f t="shared" si="0"/>
        <v>1000</v>
      </c>
    </row>
  </sheetData>
  <mergeCells count="1">
    <mergeCell ref="E2:H4"/>
  </mergeCells>
  <conditionalFormatting sqref="G6:G22">
    <cfRule type="cellIs" dxfId="1" priority="1" operator="greaterThan">
      <formula>1000</formula>
    </cfRule>
    <cfRule type="cellIs" dxfId="0" priority="2" operator="lessThan">
      <formula>1500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4"/>
  <sheetViews>
    <sheetView topLeftCell="M2" workbookViewId="0">
      <selection activeCell="AI12" sqref="AI12"/>
    </sheetView>
  </sheetViews>
  <sheetFormatPr defaultRowHeight="15" x14ac:dyDescent="0.2"/>
  <cols>
    <col min="2" max="2" width="10.625" bestFit="1" customWidth="1"/>
    <col min="3" max="3" width="21.65625" bestFit="1" customWidth="1"/>
    <col min="4" max="12" width="5.24609375" bestFit="1" customWidth="1"/>
    <col min="13" max="34" width="6.3203125" bestFit="1" customWidth="1"/>
    <col min="35" max="35" width="9.953125" bestFit="1" customWidth="1"/>
  </cols>
  <sheetData>
    <row r="1" spans="1:39" x14ac:dyDescent="0.2">
      <c r="A1" s="94" t="s">
        <v>95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</row>
    <row r="2" spans="1:39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</row>
    <row r="3" spans="1:39" x14ac:dyDescent="0.2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</row>
    <row r="4" spans="1:39" x14ac:dyDescent="0.2">
      <c r="A4" s="18" t="s">
        <v>89</v>
      </c>
      <c r="B4" s="18" t="s">
        <v>65</v>
      </c>
      <c r="C4" s="18" t="s">
        <v>90</v>
      </c>
      <c r="D4" s="19">
        <v>45566</v>
      </c>
      <c r="E4" s="19">
        <v>45567</v>
      </c>
      <c r="F4" s="19">
        <v>45568</v>
      </c>
      <c r="G4" s="19">
        <v>45569</v>
      </c>
      <c r="H4" s="19">
        <v>45570</v>
      </c>
      <c r="I4" s="19">
        <v>45571</v>
      </c>
      <c r="J4" s="19">
        <v>45572</v>
      </c>
      <c r="K4" s="19">
        <v>45573</v>
      </c>
      <c r="L4" s="19">
        <v>45574</v>
      </c>
      <c r="M4" s="19">
        <v>45575</v>
      </c>
      <c r="N4" s="19">
        <v>45576</v>
      </c>
      <c r="O4" s="19">
        <v>45577</v>
      </c>
      <c r="P4" s="19">
        <v>45578</v>
      </c>
      <c r="Q4" s="19">
        <v>45579</v>
      </c>
      <c r="R4" s="19">
        <v>45580</v>
      </c>
      <c r="S4" s="19">
        <v>45581</v>
      </c>
      <c r="T4" s="19">
        <v>45582</v>
      </c>
      <c r="U4" s="19">
        <v>45583</v>
      </c>
      <c r="V4" s="19">
        <v>45584</v>
      </c>
      <c r="W4" s="19">
        <v>45585</v>
      </c>
      <c r="X4" s="19">
        <v>45586</v>
      </c>
      <c r="Y4" s="19">
        <v>45587</v>
      </c>
      <c r="Z4" s="19">
        <v>45588</v>
      </c>
      <c r="AA4" s="19">
        <v>45589</v>
      </c>
      <c r="AB4" s="19">
        <v>45590</v>
      </c>
      <c r="AC4" s="19">
        <v>45591</v>
      </c>
      <c r="AD4" s="19">
        <v>45592</v>
      </c>
      <c r="AE4" s="19">
        <v>45593</v>
      </c>
      <c r="AF4" s="19">
        <v>45594</v>
      </c>
      <c r="AG4" s="19">
        <v>45595</v>
      </c>
      <c r="AH4" s="19">
        <v>45596</v>
      </c>
      <c r="AI4" s="18" t="s">
        <v>272</v>
      </c>
      <c r="AJ4" s="18" t="s">
        <v>91</v>
      </c>
      <c r="AK4" s="18" t="s">
        <v>92</v>
      </c>
      <c r="AL4" s="18" t="s">
        <v>93</v>
      </c>
      <c r="AM4" s="18" t="s">
        <v>94</v>
      </c>
    </row>
    <row r="5" spans="1:39" x14ac:dyDescent="0.2">
      <c r="A5" s="13" t="s">
        <v>14</v>
      </c>
      <c r="B5" s="51" t="s">
        <v>33</v>
      </c>
      <c r="C5" s="52" t="s">
        <v>52</v>
      </c>
      <c r="D5" s="14" t="s">
        <v>96</v>
      </c>
      <c r="E5" s="14" t="s">
        <v>96</v>
      </c>
      <c r="F5" s="14" t="s">
        <v>96</v>
      </c>
      <c r="G5" s="14" t="s">
        <v>96</v>
      </c>
      <c r="H5" s="14" t="s">
        <v>96</v>
      </c>
      <c r="I5" s="14" t="s">
        <v>96</v>
      </c>
      <c r="J5" s="14" t="s">
        <v>96</v>
      </c>
      <c r="K5" s="14" t="s">
        <v>96</v>
      </c>
      <c r="L5" s="14" t="s">
        <v>96</v>
      </c>
      <c r="M5" s="14" t="s">
        <v>96</v>
      </c>
      <c r="N5" s="14" t="s">
        <v>96</v>
      </c>
      <c r="O5" s="14" t="s">
        <v>96</v>
      </c>
      <c r="P5" s="14" t="s">
        <v>96</v>
      </c>
      <c r="Q5" s="14" t="s">
        <v>96</v>
      </c>
      <c r="R5" s="14" t="s">
        <v>96</v>
      </c>
      <c r="S5" s="14" t="s">
        <v>96</v>
      </c>
      <c r="T5" s="14" t="s">
        <v>98</v>
      </c>
      <c r="U5" s="14" t="s">
        <v>96</v>
      </c>
      <c r="V5" s="14" t="s">
        <v>96</v>
      </c>
      <c r="W5" s="14" t="s">
        <v>96</v>
      </c>
      <c r="X5" s="14" t="s">
        <v>96</v>
      </c>
      <c r="Y5" s="14" t="s">
        <v>96</v>
      </c>
      <c r="Z5" s="14" t="s">
        <v>96</v>
      </c>
      <c r="AA5" s="14" t="s">
        <v>96</v>
      </c>
      <c r="AB5" s="14" t="s">
        <v>96</v>
      </c>
      <c r="AC5" s="14" t="s">
        <v>96</v>
      </c>
      <c r="AD5" s="14" t="s">
        <v>96</v>
      </c>
      <c r="AE5" s="14" t="s">
        <v>96</v>
      </c>
      <c r="AF5" s="14" t="s">
        <v>96</v>
      </c>
      <c r="AG5" s="14" t="s">
        <v>96</v>
      </c>
      <c r="AH5" s="14" t="s">
        <v>96</v>
      </c>
      <c r="AI5" s="15">
        <v>31</v>
      </c>
      <c r="AJ5" s="13">
        <f>COUNTIF(D5:AH5,"A")</f>
        <v>0</v>
      </c>
      <c r="AK5" s="54">
        <f>COUNTIF(D5:AH5,"H")</f>
        <v>1</v>
      </c>
      <c r="AL5" s="53">
        <f>COUNTIF(D5:AH5,"L")</f>
        <v>0</v>
      </c>
      <c r="AM5" s="55">
        <f>COUNTIF(D5:AH5,"P")</f>
        <v>30</v>
      </c>
    </row>
    <row r="6" spans="1:39" x14ac:dyDescent="0.2">
      <c r="A6" s="13" t="s">
        <v>15</v>
      </c>
      <c r="B6" s="51" t="s">
        <v>34</v>
      </c>
      <c r="C6" s="52" t="s">
        <v>53</v>
      </c>
      <c r="D6" s="14" t="s">
        <v>97</v>
      </c>
      <c r="E6" s="14" t="s">
        <v>96</v>
      </c>
      <c r="F6" s="14" t="s">
        <v>96</v>
      </c>
      <c r="G6" s="14" t="s">
        <v>96</v>
      </c>
      <c r="H6" s="14" t="s">
        <v>96</v>
      </c>
      <c r="I6" s="14" t="s">
        <v>96</v>
      </c>
      <c r="J6" s="14" t="s">
        <v>96</v>
      </c>
      <c r="K6" s="14" t="s">
        <v>96</v>
      </c>
      <c r="L6" s="14" t="s">
        <v>96</v>
      </c>
      <c r="M6" s="14" t="s">
        <v>97</v>
      </c>
      <c r="N6" s="14" t="s">
        <v>96</v>
      </c>
      <c r="O6" s="14" t="s">
        <v>96</v>
      </c>
      <c r="P6" s="14" t="s">
        <v>96</v>
      </c>
      <c r="Q6" s="14" t="s">
        <v>96</v>
      </c>
      <c r="R6" s="14" t="s">
        <v>96</v>
      </c>
      <c r="S6" s="14" t="s">
        <v>96</v>
      </c>
      <c r="T6" s="14" t="s">
        <v>96</v>
      </c>
      <c r="U6" s="14" t="s">
        <v>96</v>
      </c>
      <c r="V6" s="14" t="s">
        <v>96</v>
      </c>
      <c r="W6" s="14" t="s">
        <v>96</v>
      </c>
      <c r="X6" s="14" t="s">
        <v>96</v>
      </c>
      <c r="Y6" s="14" t="s">
        <v>96</v>
      </c>
      <c r="Z6" s="14" t="s">
        <v>96</v>
      </c>
      <c r="AA6" s="14" t="s">
        <v>96</v>
      </c>
      <c r="AB6" s="14" t="s">
        <v>96</v>
      </c>
      <c r="AC6" s="14" t="s">
        <v>98</v>
      </c>
      <c r="AD6" s="14" t="s">
        <v>96</v>
      </c>
      <c r="AE6" s="14" t="s">
        <v>96</v>
      </c>
      <c r="AF6" s="14" t="s">
        <v>96</v>
      </c>
      <c r="AG6" s="14" t="s">
        <v>96</v>
      </c>
      <c r="AH6" s="14" t="s">
        <v>99</v>
      </c>
      <c r="AI6" s="15">
        <v>31</v>
      </c>
      <c r="AJ6" s="13">
        <f t="shared" ref="AJ6:AJ24" si="0">COUNTIF(D6:AH6,"A")</f>
        <v>2</v>
      </c>
      <c r="AK6" s="54">
        <f t="shared" ref="AK6:AK24" si="1">COUNTIF(D6:AH6,"H")</f>
        <v>1</v>
      </c>
      <c r="AL6" s="53">
        <f t="shared" ref="AL6:AL24" si="2">COUNTIF(D6:AH6,"L")</f>
        <v>1</v>
      </c>
      <c r="AM6" s="55">
        <f t="shared" ref="AM6:AM24" si="3">COUNTIF(D6:AH6,"P")</f>
        <v>27</v>
      </c>
    </row>
    <row r="7" spans="1:39" x14ac:dyDescent="0.2">
      <c r="A7" s="13" t="s">
        <v>16</v>
      </c>
      <c r="B7" s="51" t="s">
        <v>35</v>
      </c>
      <c r="C7" s="52" t="s">
        <v>54</v>
      </c>
      <c r="D7" s="14" t="s">
        <v>96</v>
      </c>
      <c r="E7" s="14" t="s">
        <v>96</v>
      </c>
      <c r="F7" s="14" t="s">
        <v>96</v>
      </c>
      <c r="G7" s="14" t="s">
        <v>96</v>
      </c>
      <c r="H7" s="14" t="s">
        <v>96</v>
      </c>
      <c r="I7" s="14" t="s">
        <v>96</v>
      </c>
      <c r="J7" s="14" t="s">
        <v>96</v>
      </c>
      <c r="K7" s="14" t="s">
        <v>96</v>
      </c>
      <c r="L7" s="14" t="s">
        <v>96</v>
      </c>
      <c r="M7" s="14" t="s">
        <v>96</v>
      </c>
      <c r="N7" s="14" t="s">
        <v>96</v>
      </c>
      <c r="O7" s="14" t="s">
        <v>99</v>
      </c>
      <c r="P7" s="14" t="s">
        <v>96</v>
      </c>
      <c r="Q7" s="14" t="s">
        <v>96</v>
      </c>
      <c r="R7" s="14" t="s">
        <v>96</v>
      </c>
      <c r="S7" s="14" t="s">
        <v>96</v>
      </c>
      <c r="T7" s="14" t="s">
        <v>96</v>
      </c>
      <c r="U7" s="14" t="s">
        <v>96</v>
      </c>
      <c r="V7" s="14" t="s">
        <v>97</v>
      </c>
      <c r="W7" s="14" t="s">
        <v>96</v>
      </c>
      <c r="X7" s="14" t="s">
        <v>96</v>
      </c>
      <c r="Y7" s="14" t="s">
        <v>96</v>
      </c>
      <c r="Z7" s="14" t="s">
        <v>96</v>
      </c>
      <c r="AA7" s="14" t="s">
        <v>96</v>
      </c>
      <c r="AB7" s="14" t="s">
        <v>96</v>
      </c>
      <c r="AC7" s="14" t="s">
        <v>96</v>
      </c>
      <c r="AD7" s="14" t="s">
        <v>96</v>
      </c>
      <c r="AE7" s="14" t="s">
        <v>96</v>
      </c>
      <c r="AF7" s="14" t="s">
        <v>96</v>
      </c>
      <c r="AG7" s="14" t="s">
        <v>96</v>
      </c>
      <c r="AH7" s="14" t="s">
        <v>96</v>
      </c>
      <c r="AI7" s="15">
        <v>31</v>
      </c>
      <c r="AJ7" s="13">
        <f t="shared" si="0"/>
        <v>1</v>
      </c>
      <c r="AK7" s="54">
        <f t="shared" si="1"/>
        <v>0</v>
      </c>
      <c r="AL7" s="53">
        <f t="shared" si="2"/>
        <v>1</v>
      </c>
      <c r="AM7" s="55">
        <f t="shared" si="3"/>
        <v>29</v>
      </c>
    </row>
    <row r="8" spans="1:39" x14ac:dyDescent="0.2">
      <c r="A8" s="13" t="s">
        <v>17</v>
      </c>
      <c r="B8" s="51" t="s">
        <v>36</v>
      </c>
      <c r="C8" s="52" t="s">
        <v>55</v>
      </c>
      <c r="D8" s="14" t="s">
        <v>96</v>
      </c>
      <c r="E8" s="14" t="s">
        <v>96</v>
      </c>
      <c r="F8" s="14" t="s">
        <v>96</v>
      </c>
      <c r="G8" s="14" t="s">
        <v>96</v>
      </c>
      <c r="H8" s="14" t="s">
        <v>96</v>
      </c>
      <c r="I8" s="14" t="s">
        <v>96</v>
      </c>
      <c r="J8" s="14" t="s">
        <v>96</v>
      </c>
      <c r="K8" s="14" t="s">
        <v>96</v>
      </c>
      <c r="L8" s="14" t="s">
        <v>98</v>
      </c>
      <c r="M8" s="14" t="s">
        <v>96</v>
      </c>
      <c r="N8" s="14" t="s">
        <v>96</v>
      </c>
      <c r="O8" s="14" t="s">
        <v>96</v>
      </c>
      <c r="P8" s="14" t="s">
        <v>96</v>
      </c>
      <c r="Q8" s="14" t="s">
        <v>96</v>
      </c>
      <c r="R8" s="14" t="s">
        <v>96</v>
      </c>
      <c r="S8" s="14" t="s">
        <v>96</v>
      </c>
      <c r="T8" s="14" t="s">
        <v>96</v>
      </c>
      <c r="U8" s="14" t="s">
        <v>96</v>
      </c>
      <c r="V8" s="14" t="s">
        <v>96</v>
      </c>
      <c r="W8" s="14" t="s">
        <v>96</v>
      </c>
      <c r="X8" s="14" t="s">
        <v>96</v>
      </c>
      <c r="Y8" s="14" t="s">
        <v>96</v>
      </c>
      <c r="Z8" s="14" t="s">
        <v>96</v>
      </c>
      <c r="AA8" s="14" t="s">
        <v>96</v>
      </c>
      <c r="AB8" s="14" t="s">
        <v>96</v>
      </c>
      <c r="AC8" s="14" t="s">
        <v>96</v>
      </c>
      <c r="AD8" s="14" t="s">
        <v>96</v>
      </c>
      <c r="AE8" s="14" t="s">
        <v>96</v>
      </c>
      <c r="AF8" s="14" t="s">
        <v>96</v>
      </c>
      <c r="AG8" s="14" t="s">
        <v>96</v>
      </c>
      <c r="AH8" s="14" t="s">
        <v>96</v>
      </c>
      <c r="AI8" s="15">
        <v>31</v>
      </c>
      <c r="AJ8" s="13">
        <f t="shared" si="0"/>
        <v>0</v>
      </c>
      <c r="AK8" s="54">
        <f t="shared" si="1"/>
        <v>1</v>
      </c>
      <c r="AL8" s="53">
        <f t="shared" si="2"/>
        <v>0</v>
      </c>
      <c r="AM8" s="55">
        <f t="shared" si="3"/>
        <v>30</v>
      </c>
    </row>
    <row r="9" spans="1:39" x14ac:dyDescent="0.2">
      <c r="A9" s="13" t="s">
        <v>18</v>
      </c>
      <c r="B9" s="51" t="s">
        <v>37</v>
      </c>
      <c r="C9" s="52" t="s">
        <v>56</v>
      </c>
      <c r="D9" s="14" t="s">
        <v>96</v>
      </c>
      <c r="E9" s="14" t="s">
        <v>96</v>
      </c>
      <c r="F9" s="14" t="s">
        <v>96</v>
      </c>
      <c r="G9" s="14" t="s">
        <v>96</v>
      </c>
      <c r="H9" s="14" t="s">
        <v>97</v>
      </c>
      <c r="I9" s="14" t="s">
        <v>96</v>
      </c>
      <c r="J9" s="14" t="s">
        <v>96</v>
      </c>
      <c r="K9" s="14" t="s">
        <v>96</v>
      </c>
      <c r="L9" s="14" t="s">
        <v>96</v>
      </c>
      <c r="M9" s="14" t="s">
        <v>96</v>
      </c>
      <c r="N9" s="14" t="s">
        <v>97</v>
      </c>
      <c r="O9" s="14" t="s">
        <v>96</v>
      </c>
      <c r="P9" s="14" t="s">
        <v>96</v>
      </c>
      <c r="Q9" s="14" t="s">
        <v>96</v>
      </c>
      <c r="R9" s="14" t="s">
        <v>96</v>
      </c>
      <c r="S9" s="14" t="s">
        <v>97</v>
      </c>
      <c r="T9" s="14" t="s">
        <v>96</v>
      </c>
      <c r="U9" s="14" t="s">
        <v>96</v>
      </c>
      <c r="V9" s="14" t="s">
        <v>96</v>
      </c>
      <c r="W9" s="14" t="s">
        <v>96</v>
      </c>
      <c r="X9" s="14" t="s">
        <v>96</v>
      </c>
      <c r="Y9" s="14" t="s">
        <v>96</v>
      </c>
      <c r="Z9" s="14" t="s">
        <v>96</v>
      </c>
      <c r="AA9" s="14" t="s">
        <v>96</v>
      </c>
      <c r="AB9" s="14" t="s">
        <v>98</v>
      </c>
      <c r="AC9" s="14" t="s">
        <v>96</v>
      </c>
      <c r="AD9" s="14" t="s">
        <v>96</v>
      </c>
      <c r="AE9" s="14" t="s">
        <v>96</v>
      </c>
      <c r="AF9" s="14" t="s">
        <v>96</v>
      </c>
      <c r="AG9" s="14" t="s">
        <v>96</v>
      </c>
      <c r="AH9" s="14" t="s">
        <v>97</v>
      </c>
      <c r="AI9" s="15">
        <v>31</v>
      </c>
      <c r="AJ9" s="13">
        <f t="shared" si="0"/>
        <v>4</v>
      </c>
      <c r="AK9" s="54">
        <f t="shared" si="1"/>
        <v>1</v>
      </c>
      <c r="AL9" s="53">
        <f t="shared" si="2"/>
        <v>0</v>
      </c>
      <c r="AM9" s="55">
        <f t="shared" si="3"/>
        <v>26</v>
      </c>
    </row>
    <row r="10" spans="1:39" x14ac:dyDescent="0.2">
      <c r="A10" s="13" t="s">
        <v>19</v>
      </c>
      <c r="B10" s="51" t="s">
        <v>38</v>
      </c>
      <c r="C10" s="52" t="s">
        <v>55</v>
      </c>
      <c r="D10" s="14" t="s">
        <v>96</v>
      </c>
      <c r="E10" s="14" t="s">
        <v>96</v>
      </c>
      <c r="F10" s="14" t="s">
        <v>96</v>
      </c>
      <c r="G10" s="14" t="s">
        <v>96</v>
      </c>
      <c r="H10" s="14" t="s">
        <v>96</v>
      </c>
      <c r="I10" s="14" t="s">
        <v>96</v>
      </c>
      <c r="J10" s="14" t="s">
        <v>96</v>
      </c>
      <c r="K10" s="14" t="s">
        <v>96</v>
      </c>
      <c r="L10" s="14" t="s">
        <v>96</v>
      </c>
      <c r="M10" s="14" t="s">
        <v>96</v>
      </c>
      <c r="N10" s="14" t="s">
        <v>96</v>
      </c>
      <c r="O10" s="14" t="s">
        <v>96</v>
      </c>
      <c r="P10" s="14" t="s">
        <v>96</v>
      </c>
      <c r="Q10" s="14" t="s">
        <v>96</v>
      </c>
      <c r="R10" s="14" t="s">
        <v>96</v>
      </c>
      <c r="S10" s="14" t="s">
        <v>96</v>
      </c>
      <c r="T10" s="14" t="s">
        <v>96</v>
      </c>
      <c r="U10" s="14" t="s">
        <v>96</v>
      </c>
      <c r="V10" s="14" t="s">
        <v>96</v>
      </c>
      <c r="W10" s="14" t="s">
        <v>96</v>
      </c>
      <c r="X10" s="14" t="s">
        <v>96</v>
      </c>
      <c r="Y10" s="14" t="s">
        <v>96</v>
      </c>
      <c r="Z10" s="14" t="s">
        <v>96</v>
      </c>
      <c r="AA10" s="14" t="s">
        <v>96</v>
      </c>
      <c r="AB10" s="14" t="s">
        <v>96</v>
      </c>
      <c r="AC10" s="14" t="s">
        <v>96</v>
      </c>
      <c r="AD10" s="14" t="s">
        <v>96</v>
      </c>
      <c r="AE10" s="14" t="s">
        <v>96</v>
      </c>
      <c r="AF10" s="14" t="s">
        <v>96</v>
      </c>
      <c r="AG10" s="14" t="s">
        <v>96</v>
      </c>
      <c r="AH10" s="14" t="s">
        <v>96</v>
      </c>
      <c r="AI10" s="15">
        <v>31</v>
      </c>
      <c r="AJ10" s="13">
        <f t="shared" si="0"/>
        <v>0</v>
      </c>
      <c r="AK10" s="54">
        <f t="shared" si="1"/>
        <v>0</v>
      </c>
      <c r="AL10" s="53">
        <f t="shared" si="2"/>
        <v>0</v>
      </c>
      <c r="AM10" s="55">
        <f t="shared" si="3"/>
        <v>31</v>
      </c>
    </row>
    <row r="11" spans="1:39" x14ac:dyDescent="0.2">
      <c r="A11" s="13" t="s">
        <v>20</v>
      </c>
      <c r="B11" s="51" t="s">
        <v>39</v>
      </c>
      <c r="C11" s="52" t="s">
        <v>54</v>
      </c>
      <c r="D11" s="14" t="s">
        <v>96</v>
      </c>
      <c r="E11" s="14" t="s">
        <v>97</v>
      </c>
      <c r="F11" s="14" t="s">
        <v>96</v>
      </c>
      <c r="G11" s="14" t="s">
        <v>96</v>
      </c>
      <c r="H11" s="14" t="s">
        <v>96</v>
      </c>
      <c r="I11" s="14" t="s">
        <v>96</v>
      </c>
      <c r="J11" s="14" t="s">
        <v>96</v>
      </c>
      <c r="K11" s="14" t="s">
        <v>96</v>
      </c>
      <c r="L11" s="14" t="s">
        <v>97</v>
      </c>
      <c r="M11" s="14" t="s">
        <v>96</v>
      </c>
      <c r="N11" s="14" t="s">
        <v>96</v>
      </c>
      <c r="O11" s="14" t="s">
        <v>96</v>
      </c>
      <c r="P11" s="14" t="s">
        <v>96</v>
      </c>
      <c r="Q11" s="14" t="s">
        <v>96</v>
      </c>
      <c r="R11" s="14" t="s">
        <v>96</v>
      </c>
      <c r="S11" s="14" t="s">
        <v>97</v>
      </c>
      <c r="T11" s="14" t="s">
        <v>96</v>
      </c>
      <c r="U11" s="14" t="s">
        <v>96</v>
      </c>
      <c r="V11" s="14" t="s">
        <v>96</v>
      </c>
      <c r="W11" s="14" t="s">
        <v>99</v>
      </c>
      <c r="X11" s="14" t="s">
        <v>96</v>
      </c>
      <c r="Y11" s="14" t="s">
        <v>96</v>
      </c>
      <c r="Z11" s="14" t="s">
        <v>96</v>
      </c>
      <c r="AA11" s="14" t="s">
        <v>97</v>
      </c>
      <c r="AB11" s="14" t="s">
        <v>97</v>
      </c>
      <c r="AC11" s="14" t="s">
        <v>96</v>
      </c>
      <c r="AD11" s="14" t="s">
        <v>96</v>
      </c>
      <c r="AE11" s="14" t="s">
        <v>96</v>
      </c>
      <c r="AF11" s="14" t="s">
        <v>96</v>
      </c>
      <c r="AG11" s="14" t="s">
        <v>96</v>
      </c>
      <c r="AH11" s="14" t="s">
        <v>96</v>
      </c>
      <c r="AI11" s="15">
        <v>31</v>
      </c>
      <c r="AJ11" s="13">
        <f t="shared" si="0"/>
        <v>5</v>
      </c>
      <c r="AK11" s="54">
        <f t="shared" si="1"/>
        <v>0</v>
      </c>
      <c r="AL11" s="53">
        <f t="shared" si="2"/>
        <v>1</v>
      </c>
      <c r="AM11" s="55">
        <f t="shared" si="3"/>
        <v>25</v>
      </c>
    </row>
    <row r="12" spans="1:39" x14ac:dyDescent="0.2">
      <c r="A12" s="13" t="s">
        <v>21</v>
      </c>
      <c r="B12" s="51" t="s">
        <v>40</v>
      </c>
      <c r="C12" s="52" t="s">
        <v>57</v>
      </c>
      <c r="D12" s="14" t="s">
        <v>96</v>
      </c>
      <c r="E12" s="14" t="s">
        <v>96</v>
      </c>
      <c r="F12" s="14" t="s">
        <v>96</v>
      </c>
      <c r="G12" s="14" t="s">
        <v>96</v>
      </c>
      <c r="H12" s="14" t="s">
        <v>96</v>
      </c>
      <c r="I12" s="14" t="s">
        <v>96</v>
      </c>
      <c r="J12" s="14" t="s">
        <v>96</v>
      </c>
      <c r="K12" s="14" t="s">
        <v>96</v>
      </c>
      <c r="L12" s="14" t="s">
        <v>96</v>
      </c>
      <c r="M12" s="14" t="s">
        <v>96</v>
      </c>
      <c r="N12" s="14" t="s">
        <v>96</v>
      </c>
      <c r="O12" s="14" t="s">
        <v>96</v>
      </c>
      <c r="P12" s="14" t="s">
        <v>96</v>
      </c>
      <c r="Q12" s="14" t="s">
        <v>96</v>
      </c>
      <c r="R12" s="14" t="s">
        <v>96</v>
      </c>
      <c r="S12" s="14" t="s">
        <v>96</v>
      </c>
      <c r="T12" s="14" t="s">
        <v>96</v>
      </c>
      <c r="U12" s="14" t="s">
        <v>96</v>
      </c>
      <c r="V12" s="14" t="s">
        <v>96</v>
      </c>
      <c r="W12" s="14" t="s">
        <v>96</v>
      </c>
      <c r="X12" s="14" t="s">
        <v>96</v>
      </c>
      <c r="Y12" s="14" t="s">
        <v>96</v>
      </c>
      <c r="Z12" s="14" t="s">
        <v>96</v>
      </c>
      <c r="AA12" s="14" t="s">
        <v>96</v>
      </c>
      <c r="AB12" s="14" t="s">
        <v>96</v>
      </c>
      <c r="AC12" s="14" t="s">
        <v>96</v>
      </c>
      <c r="AD12" s="14" t="s">
        <v>96</v>
      </c>
      <c r="AE12" s="14" t="s">
        <v>96</v>
      </c>
      <c r="AF12" s="14" t="s">
        <v>96</v>
      </c>
      <c r="AG12" s="14" t="s">
        <v>96</v>
      </c>
      <c r="AH12" s="14" t="s">
        <v>96</v>
      </c>
      <c r="AI12" s="15">
        <v>31</v>
      </c>
      <c r="AJ12" s="13">
        <f t="shared" si="0"/>
        <v>0</v>
      </c>
      <c r="AK12" s="54">
        <f t="shared" si="1"/>
        <v>0</v>
      </c>
      <c r="AL12" s="53">
        <f t="shared" si="2"/>
        <v>0</v>
      </c>
      <c r="AM12" s="55">
        <f t="shared" si="3"/>
        <v>31</v>
      </c>
    </row>
    <row r="13" spans="1:39" x14ac:dyDescent="0.2">
      <c r="A13" s="13" t="s">
        <v>22</v>
      </c>
      <c r="B13" s="51" t="s">
        <v>41</v>
      </c>
      <c r="C13" s="52" t="s">
        <v>53</v>
      </c>
      <c r="D13" s="14" t="s">
        <v>96</v>
      </c>
      <c r="E13" s="14" t="s">
        <v>96</v>
      </c>
      <c r="F13" s="14" t="s">
        <v>96</v>
      </c>
      <c r="G13" s="14" t="s">
        <v>96</v>
      </c>
      <c r="H13" s="14" t="s">
        <v>96</v>
      </c>
      <c r="I13" s="14" t="s">
        <v>96</v>
      </c>
      <c r="J13" s="14" t="s">
        <v>96</v>
      </c>
      <c r="K13" s="14" t="s">
        <v>96</v>
      </c>
      <c r="L13" s="14" t="s">
        <v>96</v>
      </c>
      <c r="M13" s="14" t="s">
        <v>96</v>
      </c>
      <c r="N13" s="14" t="s">
        <v>96</v>
      </c>
      <c r="O13" s="14" t="s">
        <v>96</v>
      </c>
      <c r="P13" s="14" t="s">
        <v>96</v>
      </c>
      <c r="Q13" s="14" t="s">
        <v>96</v>
      </c>
      <c r="R13" s="14" t="s">
        <v>96</v>
      </c>
      <c r="S13" s="14" t="s">
        <v>96</v>
      </c>
      <c r="T13" s="14" t="s">
        <v>96</v>
      </c>
      <c r="U13" s="14" t="s">
        <v>96</v>
      </c>
      <c r="V13" s="14" t="s">
        <v>96</v>
      </c>
      <c r="W13" s="14" t="s">
        <v>96</v>
      </c>
      <c r="X13" s="14" t="s">
        <v>96</v>
      </c>
      <c r="Y13" s="14" t="s">
        <v>96</v>
      </c>
      <c r="Z13" s="14" t="s">
        <v>96</v>
      </c>
      <c r="AA13" s="14" t="s">
        <v>96</v>
      </c>
      <c r="AB13" s="14" t="s">
        <v>96</v>
      </c>
      <c r="AC13" s="14" t="s">
        <v>96</v>
      </c>
      <c r="AD13" s="14" t="s">
        <v>96</v>
      </c>
      <c r="AE13" s="14" t="s">
        <v>96</v>
      </c>
      <c r="AF13" s="14" t="s">
        <v>96</v>
      </c>
      <c r="AG13" s="14" t="s">
        <v>96</v>
      </c>
      <c r="AH13" s="14" t="s">
        <v>96</v>
      </c>
      <c r="AI13" s="15">
        <v>31</v>
      </c>
      <c r="AJ13" s="13">
        <f t="shared" si="0"/>
        <v>0</v>
      </c>
      <c r="AK13" s="54">
        <f t="shared" si="1"/>
        <v>0</v>
      </c>
      <c r="AL13" s="53">
        <f t="shared" si="2"/>
        <v>0</v>
      </c>
      <c r="AM13" s="55">
        <f t="shared" si="3"/>
        <v>31</v>
      </c>
    </row>
    <row r="14" spans="1:39" x14ac:dyDescent="0.2">
      <c r="A14" s="13" t="s">
        <v>23</v>
      </c>
      <c r="B14" s="51" t="s">
        <v>42</v>
      </c>
      <c r="C14" s="52" t="s">
        <v>58</v>
      </c>
      <c r="D14" s="14" t="s">
        <v>96</v>
      </c>
      <c r="E14" s="14" t="s">
        <v>96</v>
      </c>
      <c r="F14" s="14" t="s">
        <v>96</v>
      </c>
      <c r="G14" s="14" t="s">
        <v>96</v>
      </c>
      <c r="H14" s="14" t="s">
        <v>96</v>
      </c>
      <c r="I14" s="14" t="s">
        <v>96</v>
      </c>
      <c r="J14" s="14" t="s">
        <v>96</v>
      </c>
      <c r="K14" s="14" t="s">
        <v>96</v>
      </c>
      <c r="L14" s="14" t="s">
        <v>96</v>
      </c>
      <c r="M14" s="14" t="s">
        <v>96</v>
      </c>
      <c r="N14" s="14" t="s">
        <v>96</v>
      </c>
      <c r="O14" s="14" t="s">
        <v>96</v>
      </c>
      <c r="P14" s="14" t="s">
        <v>96</v>
      </c>
      <c r="Q14" s="14" t="s">
        <v>96</v>
      </c>
      <c r="R14" s="14" t="s">
        <v>96</v>
      </c>
      <c r="S14" s="14" t="s">
        <v>96</v>
      </c>
      <c r="T14" s="14" t="s">
        <v>98</v>
      </c>
      <c r="U14" s="14" t="s">
        <v>96</v>
      </c>
      <c r="V14" s="14" t="s">
        <v>96</v>
      </c>
      <c r="W14" s="14" t="s">
        <v>96</v>
      </c>
      <c r="X14" s="14" t="s">
        <v>96</v>
      </c>
      <c r="Y14" s="14" t="s">
        <v>96</v>
      </c>
      <c r="Z14" s="14" t="s">
        <v>96</v>
      </c>
      <c r="AA14" s="14" t="s">
        <v>96</v>
      </c>
      <c r="AB14" s="14" t="s">
        <v>96</v>
      </c>
      <c r="AC14" s="14" t="s">
        <v>96</v>
      </c>
      <c r="AD14" s="14" t="s">
        <v>96</v>
      </c>
      <c r="AE14" s="14" t="s">
        <v>96</v>
      </c>
      <c r="AF14" s="14" t="s">
        <v>96</v>
      </c>
      <c r="AG14" s="14" t="s">
        <v>96</v>
      </c>
      <c r="AH14" s="14" t="s">
        <v>96</v>
      </c>
      <c r="AI14" s="15">
        <v>31</v>
      </c>
      <c r="AJ14" s="13">
        <f t="shared" si="0"/>
        <v>0</v>
      </c>
      <c r="AK14" s="54">
        <f t="shared" si="1"/>
        <v>1</v>
      </c>
      <c r="AL14" s="53">
        <f t="shared" si="2"/>
        <v>0</v>
      </c>
      <c r="AM14" s="55">
        <f t="shared" si="3"/>
        <v>30</v>
      </c>
    </row>
    <row r="15" spans="1:39" x14ac:dyDescent="0.2">
      <c r="A15" s="13" t="s">
        <v>24</v>
      </c>
      <c r="B15" s="51" t="s">
        <v>43</v>
      </c>
      <c r="C15" s="52" t="s">
        <v>59</v>
      </c>
      <c r="D15" s="14" t="s">
        <v>97</v>
      </c>
      <c r="E15" s="14" t="s">
        <v>96</v>
      </c>
      <c r="F15" s="14" t="s">
        <v>96</v>
      </c>
      <c r="G15" s="14" t="s">
        <v>96</v>
      </c>
      <c r="H15" s="14" t="s">
        <v>96</v>
      </c>
      <c r="I15" s="14" t="s">
        <v>96</v>
      </c>
      <c r="J15" s="14" t="s">
        <v>99</v>
      </c>
      <c r="K15" s="14" t="s">
        <v>96</v>
      </c>
      <c r="L15" s="14" t="s">
        <v>96</v>
      </c>
      <c r="M15" s="14" t="s">
        <v>96</v>
      </c>
      <c r="N15" s="14" t="s">
        <v>96</v>
      </c>
      <c r="O15" s="14" t="s">
        <v>97</v>
      </c>
      <c r="P15" s="14" t="s">
        <v>96</v>
      </c>
      <c r="Q15" s="14" t="s">
        <v>96</v>
      </c>
      <c r="R15" s="14" t="s">
        <v>96</v>
      </c>
      <c r="S15" s="14" t="s">
        <v>96</v>
      </c>
      <c r="T15" s="14" t="s">
        <v>96</v>
      </c>
      <c r="U15" s="14" t="s">
        <v>96</v>
      </c>
      <c r="V15" s="14" t="s">
        <v>96</v>
      </c>
      <c r="W15" s="14" t="s">
        <v>96</v>
      </c>
      <c r="X15" s="14" t="s">
        <v>96</v>
      </c>
      <c r="Y15" s="14" t="s">
        <v>96</v>
      </c>
      <c r="Z15" s="14" t="s">
        <v>96</v>
      </c>
      <c r="AA15" s="14" t="s">
        <v>96</v>
      </c>
      <c r="AB15" s="14" t="s">
        <v>96</v>
      </c>
      <c r="AC15" s="14" t="s">
        <v>96</v>
      </c>
      <c r="AD15" s="14" t="s">
        <v>96</v>
      </c>
      <c r="AE15" s="14" t="s">
        <v>96</v>
      </c>
      <c r="AF15" s="14" t="s">
        <v>96</v>
      </c>
      <c r="AG15" s="14" t="s">
        <v>96</v>
      </c>
      <c r="AH15" s="14" t="s">
        <v>96</v>
      </c>
      <c r="AI15" s="15">
        <v>31</v>
      </c>
      <c r="AJ15" s="13">
        <f t="shared" si="0"/>
        <v>2</v>
      </c>
      <c r="AK15" s="54">
        <f t="shared" si="1"/>
        <v>0</v>
      </c>
      <c r="AL15" s="53">
        <f t="shared" si="2"/>
        <v>1</v>
      </c>
      <c r="AM15" s="55">
        <f t="shared" si="3"/>
        <v>28</v>
      </c>
    </row>
    <row r="16" spans="1:39" x14ac:dyDescent="0.2">
      <c r="A16" s="13" t="s">
        <v>25</v>
      </c>
      <c r="B16" s="51" t="s">
        <v>44</v>
      </c>
      <c r="C16" s="52" t="s">
        <v>55</v>
      </c>
      <c r="D16" s="14" t="s">
        <v>96</v>
      </c>
      <c r="E16" s="14" t="s">
        <v>96</v>
      </c>
      <c r="F16" s="14" t="s">
        <v>96</v>
      </c>
      <c r="G16" s="14" t="s">
        <v>96</v>
      </c>
      <c r="H16" s="14" t="s">
        <v>96</v>
      </c>
      <c r="I16" s="14" t="s">
        <v>98</v>
      </c>
      <c r="J16" s="14" t="s">
        <v>96</v>
      </c>
      <c r="K16" s="14" t="s">
        <v>96</v>
      </c>
      <c r="L16" s="14" t="s">
        <v>96</v>
      </c>
      <c r="M16" s="14" t="s">
        <v>96</v>
      </c>
      <c r="N16" s="14" t="s">
        <v>96</v>
      </c>
      <c r="O16" s="14" t="s">
        <v>96</v>
      </c>
      <c r="P16" s="14" t="s">
        <v>96</v>
      </c>
      <c r="Q16" s="14" t="s">
        <v>96</v>
      </c>
      <c r="R16" s="14" t="s">
        <v>96</v>
      </c>
      <c r="S16" s="14" t="s">
        <v>96</v>
      </c>
      <c r="T16" s="14" t="s">
        <v>96</v>
      </c>
      <c r="U16" s="14" t="s">
        <v>96</v>
      </c>
      <c r="V16" s="14" t="s">
        <v>96</v>
      </c>
      <c r="W16" s="14" t="s">
        <v>96</v>
      </c>
      <c r="X16" s="14" t="s">
        <v>96</v>
      </c>
      <c r="Y16" s="14" t="s">
        <v>96</v>
      </c>
      <c r="Z16" s="14" t="s">
        <v>96</v>
      </c>
      <c r="AA16" s="14" t="s">
        <v>96</v>
      </c>
      <c r="AB16" s="14" t="s">
        <v>98</v>
      </c>
      <c r="AC16" s="14" t="s">
        <v>96</v>
      </c>
      <c r="AD16" s="14" t="s">
        <v>96</v>
      </c>
      <c r="AE16" s="14" t="s">
        <v>96</v>
      </c>
      <c r="AF16" s="14" t="s">
        <v>96</v>
      </c>
      <c r="AG16" s="14" t="s">
        <v>96</v>
      </c>
      <c r="AH16" s="14" t="s">
        <v>96</v>
      </c>
      <c r="AI16" s="15">
        <v>31</v>
      </c>
      <c r="AJ16" s="13">
        <f t="shared" si="0"/>
        <v>0</v>
      </c>
      <c r="AK16" s="54">
        <f t="shared" si="1"/>
        <v>2</v>
      </c>
      <c r="AL16" s="53">
        <f t="shared" si="2"/>
        <v>0</v>
      </c>
      <c r="AM16" s="55">
        <f t="shared" si="3"/>
        <v>29</v>
      </c>
    </row>
    <row r="17" spans="1:39" x14ac:dyDescent="0.2">
      <c r="A17" s="13" t="s">
        <v>26</v>
      </c>
      <c r="B17" s="51" t="s">
        <v>45</v>
      </c>
      <c r="C17" s="52" t="s">
        <v>60</v>
      </c>
      <c r="D17" s="14" t="s">
        <v>97</v>
      </c>
      <c r="E17" s="14" t="s">
        <v>96</v>
      </c>
      <c r="F17" s="14" t="s">
        <v>96</v>
      </c>
      <c r="G17" s="14" t="s">
        <v>96</v>
      </c>
      <c r="H17" s="14" t="s">
        <v>96</v>
      </c>
      <c r="I17" s="14" t="s">
        <v>96</v>
      </c>
      <c r="J17" s="14" t="s">
        <v>96</v>
      </c>
      <c r="K17" s="14" t="s">
        <v>96</v>
      </c>
      <c r="L17" s="14" t="s">
        <v>96</v>
      </c>
      <c r="M17" s="14" t="s">
        <v>96</v>
      </c>
      <c r="N17" s="14" t="s">
        <v>96</v>
      </c>
      <c r="O17" s="14" t="s">
        <v>96</v>
      </c>
      <c r="P17" s="14" t="s">
        <v>96</v>
      </c>
      <c r="Q17" s="14" t="s">
        <v>96</v>
      </c>
      <c r="R17" s="14" t="s">
        <v>96</v>
      </c>
      <c r="S17" s="14" t="s">
        <v>96</v>
      </c>
      <c r="T17" s="14" t="s">
        <v>96</v>
      </c>
      <c r="U17" s="14" t="s">
        <v>96</v>
      </c>
      <c r="V17" s="14" t="s">
        <v>96</v>
      </c>
      <c r="W17" s="14" t="s">
        <v>96</v>
      </c>
      <c r="X17" s="14" t="s">
        <v>96</v>
      </c>
      <c r="Y17" s="14" t="s">
        <v>96</v>
      </c>
      <c r="Z17" s="14" t="s">
        <v>99</v>
      </c>
      <c r="AA17" s="14" t="s">
        <v>96</v>
      </c>
      <c r="AB17" s="14" t="s">
        <v>96</v>
      </c>
      <c r="AC17" s="14" t="s">
        <v>96</v>
      </c>
      <c r="AD17" s="14" t="s">
        <v>96</v>
      </c>
      <c r="AE17" s="14" t="s">
        <v>96</v>
      </c>
      <c r="AF17" s="14" t="s">
        <v>96</v>
      </c>
      <c r="AG17" s="14" t="s">
        <v>96</v>
      </c>
      <c r="AH17" s="14" t="s">
        <v>96</v>
      </c>
      <c r="AI17" s="15">
        <v>31</v>
      </c>
      <c r="AJ17" s="13">
        <f t="shared" si="0"/>
        <v>1</v>
      </c>
      <c r="AK17" s="54">
        <f t="shared" si="1"/>
        <v>0</v>
      </c>
      <c r="AL17" s="53">
        <f t="shared" si="2"/>
        <v>1</v>
      </c>
      <c r="AM17" s="55">
        <f t="shared" si="3"/>
        <v>29</v>
      </c>
    </row>
    <row r="18" spans="1:39" x14ac:dyDescent="0.2">
      <c r="A18" s="13" t="s">
        <v>27</v>
      </c>
      <c r="B18" s="51" t="s">
        <v>46</v>
      </c>
      <c r="C18" s="52" t="s">
        <v>61</v>
      </c>
      <c r="D18" s="14" t="s">
        <v>96</v>
      </c>
      <c r="E18" s="14" t="s">
        <v>96</v>
      </c>
      <c r="F18" s="14" t="s">
        <v>96</v>
      </c>
      <c r="G18" s="14" t="s">
        <v>96</v>
      </c>
      <c r="H18" s="14" t="s">
        <v>96</v>
      </c>
      <c r="I18" s="14" t="s">
        <v>96</v>
      </c>
      <c r="J18" s="14" t="s">
        <v>96</v>
      </c>
      <c r="K18" s="14" t="s">
        <v>96</v>
      </c>
      <c r="L18" s="14" t="s">
        <v>96</v>
      </c>
      <c r="M18" s="14" t="s">
        <v>96</v>
      </c>
      <c r="N18" s="14" t="s">
        <v>96</v>
      </c>
      <c r="O18" s="14" t="s">
        <v>96</v>
      </c>
      <c r="P18" s="14" t="s">
        <v>96</v>
      </c>
      <c r="Q18" s="14" t="s">
        <v>96</v>
      </c>
      <c r="R18" s="14" t="s">
        <v>96</v>
      </c>
      <c r="S18" s="14" t="s">
        <v>97</v>
      </c>
      <c r="T18" s="14" t="s">
        <v>96</v>
      </c>
      <c r="U18" s="14" t="s">
        <v>96</v>
      </c>
      <c r="V18" s="14" t="s">
        <v>96</v>
      </c>
      <c r="W18" s="14" t="s">
        <v>96</v>
      </c>
      <c r="X18" s="14" t="s">
        <v>96</v>
      </c>
      <c r="Y18" s="14" t="s">
        <v>96</v>
      </c>
      <c r="Z18" s="14" t="s">
        <v>97</v>
      </c>
      <c r="AA18" s="14" t="s">
        <v>96</v>
      </c>
      <c r="AB18" s="14" t="s">
        <v>96</v>
      </c>
      <c r="AC18" s="14" t="s">
        <v>96</v>
      </c>
      <c r="AD18" s="14" t="s">
        <v>96</v>
      </c>
      <c r="AE18" s="14" t="s">
        <v>97</v>
      </c>
      <c r="AF18" s="14" t="s">
        <v>97</v>
      </c>
      <c r="AG18" s="14" t="s">
        <v>96</v>
      </c>
      <c r="AH18" s="14" t="s">
        <v>96</v>
      </c>
      <c r="AI18" s="15">
        <v>31</v>
      </c>
      <c r="AJ18" s="13">
        <f t="shared" si="0"/>
        <v>4</v>
      </c>
      <c r="AK18" s="54">
        <f t="shared" si="1"/>
        <v>0</v>
      </c>
      <c r="AL18" s="53">
        <f t="shared" si="2"/>
        <v>0</v>
      </c>
      <c r="AM18" s="55">
        <f t="shared" si="3"/>
        <v>27</v>
      </c>
    </row>
    <row r="19" spans="1:39" x14ac:dyDescent="0.2">
      <c r="A19" s="13" t="s">
        <v>28</v>
      </c>
      <c r="B19" s="51" t="s">
        <v>47</v>
      </c>
      <c r="C19" s="52" t="s">
        <v>56</v>
      </c>
      <c r="D19" s="14" t="s">
        <v>96</v>
      </c>
      <c r="E19" s="14" t="s">
        <v>96</v>
      </c>
      <c r="F19" s="14" t="s">
        <v>99</v>
      </c>
      <c r="G19" s="14" t="s">
        <v>96</v>
      </c>
      <c r="H19" s="14" t="s">
        <v>96</v>
      </c>
      <c r="I19" s="14" t="s">
        <v>96</v>
      </c>
      <c r="J19" s="14" t="s">
        <v>96</v>
      </c>
      <c r="K19" s="14" t="s">
        <v>96</v>
      </c>
      <c r="L19" s="14" t="s">
        <v>96</v>
      </c>
      <c r="M19" s="14" t="s">
        <v>96</v>
      </c>
      <c r="N19" s="14" t="s">
        <v>96</v>
      </c>
      <c r="O19" s="14" t="s">
        <v>96</v>
      </c>
      <c r="P19" s="14" t="s">
        <v>96</v>
      </c>
      <c r="Q19" s="14" t="s">
        <v>96</v>
      </c>
      <c r="R19" s="14" t="s">
        <v>96</v>
      </c>
      <c r="S19" s="14" t="s">
        <v>96</v>
      </c>
      <c r="T19" s="14" t="s">
        <v>96</v>
      </c>
      <c r="U19" s="14" t="s">
        <v>96</v>
      </c>
      <c r="V19" s="14" t="s">
        <v>96</v>
      </c>
      <c r="W19" s="14" t="s">
        <v>96</v>
      </c>
      <c r="X19" s="14" t="s">
        <v>96</v>
      </c>
      <c r="Y19" s="14" t="s">
        <v>96</v>
      </c>
      <c r="Z19" s="14" t="s">
        <v>96</v>
      </c>
      <c r="AA19" s="14" t="s">
        <v>96</v>
      </c>
      <c r="AB19" s="14" t="s">
        <v>96</v>
      </c>
      <c r="AC19" s="14" t="s">
        <v>96</v>
      </c>
      <c r="AD19" s="14" t="s">
        <v>96</v>
      </c>
      <c r="AE19" s="14" t="s">
        <v>96</v>
      </c>
      <c r="AF19" s="14" t="s">
        <v>96</v>
      </c>
      <c r="AG19" s="14" t="s">
        <v>96</v>
      </c>
      <c r="AH19" s="14" t="s">
        <v>96</v>
      </c>
      <c r="AI19" s="15">
        <v>31</v>
      </c>
      <c r="AJ19" s="13">
        <f t="shared" si="0"/>
        <v>0</v>
      </c>
      <c r="AK19" s="54">
        <f t="shared" si="1"/>
        <v>0</v>
      </c>
      <c r="AL19" s="53">
        <f t="shared" si="2"/>
        <v>1</v>
      </c>
      <c r="AM19" s="55">
        <f t="shared" si="3"/>
        <v>30</v>
      </c>
    </row>
    <row r="20" spans="1:39" x14ac:dyDescent="0.2">
      <c r="A20" s="13" t="s">
        <v>29</v>
      </c>
      <c r="B20" s="51" t="s">
        <v>48</v>
      </c>
      <c r="C20" s="52" t="s">
        <v>53</v>
      </c>
      <c r="D20" s="14" t="s">
        <v>96</v>
      </c>
      <c r="E20" s="14" t="s">
        <v>96</v>
      </c>
      <c r="F20" s="14" t="s">
        <v>96</v>
      </c>
      <c r="G20" s="14" t="s">
        <v>96</v>
      </c>
      <c r="H20" s="14" t="s">
        <v>96</v>
      </c>
      <c r="I20" s="14" t="s">
        <v>96</v>
      </c>
      <c r="J20" s="14" t="s">
        <v>96</v>
      </c>
      <c r="K20" s="14" t="s">
        <v>96</v>
      </c>
      <c r="L20" s="14" t="s">
        <v>96</v>
      </c>
      <c r="M20" s="14" t="s">
        <v>96</v>
      </c>
      <c r="N20" s="14" t="s">
        <v>96</v>
      </c>
      <c r="O20" s="14" t="s">
        <v>96</v>
      </c>
      <c r="P20" s="14" t="s">
        <v>96</v>
      </c>
      <c r="Q20" s="14" t="s">
        <v>96</v>
      </c>
      <c r="R20" s="14" t="s">
        <v>96</v>
      </c>
      <c r="S20" s="14" t="s">
        <v>96</v>
      </c>
      <c r="T20" s="14" t="s">
        <v>96</v>
      </c>
      <c r="U20" s="14" t="s">
        <v>96</v>
      </c>
      <c r="V20" s="14" t="s">
        <v>96</v>
      </c>
      <c r="W20" s="14" t="s">
        <v>96</v>
      </c>
      <c r="X20" s="14" t="s">
        <v>96</v>
      </c>
      <c r="Y20" s="14" t="s">
        <v>96</v>
      </c>
      <c r="Z20" s="14" t="s">
        <v>96</v>
      </c>
      <c r="AA20" s="14" t="s">
        <v>96</v>
      </c>
      <c r="AB20" s="14" t="s">
        <v>96</v>
      </c>
      <c r="AC20" s="14" t="s">
        <v>96</v>
      </c>
      <c r="AD20" s="14" t="s">
        <v>96</v>
      </c>
      <c r="AE20" s="14" t="s">
        <v>96</v>
      </c>
      <c r="AF20" s="14" t="s">
        <v>96</v>
      </c>
      <c r="AG20" s="14" t="s">
        <v>96</v>
      </c>
      <c r="AH20" s="14" t="s">
        <v>96</v>
      </c>
      <c r="AI20" s="15">
        <v>31</v>
      </c>
      <c r="AJ20" s="13">
        <f t="shared" si="0"/>
        <v>0</v>
      </c>
      <c r="AK20" s="54">
        <f t="shared" si="1"/>
        <v>0</v>
      </c>
      <c r="AL20" s="53">
        <f t="shared" si="2"/>
        <v>0</v>
      </c>
      <c r="AM20" s="55">
        <f t="shared" si="3"/>
        <v>31</v>
      </c>
    </row>
    <row r="21" spans="1:39" x14ac:dyDescent="0.2">
      <c r="A21" s="13" t="s">
        <v>30</v>
      </c>
      <c r="B21" s="51" t="s">
        <v>49</v>
      </c>
      <c r="C21" s="52" t="s">
        <v>61</v>
      </c>
      <c r="D21" s="14" t="s">
        <v>96</v>
      </c>
      <c r="E21" s="14" t="s">
        <v>96</v>
      </c>
      <c r="F21" s="14" t="s">
        <v>96</v>
      </c>
      <c r="G21" s="14" t="s">
        <v>96</v>
      </c>
      <c r="H21" s="14" t="s">
        <v>96</v>
      </c>
      <c r="I21" s="14" t="s">
        <v>96</v>
      </c>
      <c r="J21" s="14" t="s">
        <v>97</v>
      </c>
      <c r="K21" s="14" t="s">
        <v>96</v>
      </c>
      <c r="L21" s="14" t="s">
        <v>96</v>
      </c>
      <c r="M21" s="14" t="s">
        <v>96</v>
      </c>
      <c r="N21" s="14" t="s">
        <v>96</v>
      </c>
      <c r="O21" s="14" t="s">
        <v>96</v>
      </c>
      <c r="P21" s="14" t="s">
        <v>96</v>
      </c>
      <c r="Q21" s="14" t="s">
        <v>96</v>
      </c>
      <c r="R21" s="14" t="s">
        <v>96</v>
      </c>
      <c r="S21" s="14" t="s">
        <v>96</v>
      </c>
      <c r="T21" s="14" t="s">
        <v>96</v>
      </c>
      <c r="U21" s="14" t="s">
        <v>98</v>
      </c>
      <c r="V21" s="14" t="s">
        <v>96</v>
      </c>
      <c r="W21" s="14" t="s">
        <v>96</v>
      </c>
      <c r="X21" s="14" t="s">
        <v>96</v>
      </c>
      <c r="Y21" s="14" t="s">
        <v>96</v>
      </c>
      <c r="Z21" s="14" t="s">
        <v>96</v>
      </c>
      <c r="AA21" s="14" t="s">
        <v>96</v>
      </c>
      <c r="AB21" s="14" t="s">
        <v>96</v>
      </c>
      <c r="AC21" s="14" t="s">
        <v>96</v>
      </c>
      <c r="AD21" s="14" t="s">
        <v>99</v>
      </c>
      <c r="AE21" s="14" t="s">
        <v>96</v>
      </c>
      <c r="AF21" s="14" t="s">
        <v>96</v>
      </c>
      <c r="AG21" s="14" t="s">
        <v>96</v>
      </c>
      <c r="AH21" s="14" t="s">
        <v>96</v>
      </c>
      <c r="AI21" s="15">
        <v>31</v>
      </c>
      <c r="AJ21" s="13">
        <f t="shared" si="0"/>
        <v>1</v>
      </c>
      <c r="AK21" s="54">
        <f t="shared" si="1"/>
        <v>1</v>
      </c>
      <c r="AL21" s="53">
        <f t="shared" si="2"/>
        <v>1</v>
      </c>
      <c r="AM21" s="55">
        <f t="shared" si="3"/>
        <v>28</v>
      </c>
    </row>
    <row r="22" spans="1:39" x14ac:dyDescent="0.2">
      <c r="A22" s="13" t="s">
        <v>31</v>
      </c>
      <c r="B22" s="51" t="s">
        <v>50</v>
      </c>
      <c r="C22" s="52" t="s">
        <v>62</v>
      </c>
      <c r="D22" s="14" t="s">
        <v>96</v>
      </c>
      <c r="E22" s="14" t="s">
        <v>96</v>
      </c>
      <c r="F22" s="14" t="s">
        <v>96</v>
      </c>
      <c r="G22" s="14" t="s">
        <v>96</v>
      </c>
      <c r="H22" s="14" t="s">
        <v>96</v>
      </c>
      <c r="I22" s="14" t="s">
        <v>96</v>
      </c>
      <c r="J22" s="14" t="s">
        <v>96</v>
      </c>
      <c r="K22" s="14" t="s">
        <v>96</v>
      </c>
      <c r="L22" s="14" t="s">
        <v>96</v>
      </c>
      <c r="M22" s="14" t="s">
        <v>96</v>
      </c>
      <c r="N22" s="14" t="s">
        <v>96</v>
      </c>
      <c r="O22" s="14" t="s">
        <v>96</v>
      </c>
      <c r="P22" s="14" t="s">
        <v>96</v>
      </c>
      <c r="Q22" s="14" t="s">
        <v>96</v>
      </c>
      <c r="R22" s="14" t="s">
        <v>96</v>
      </c>
      <c r="S22" s="14" t="s">
        <v>96</v>
      </c>
      <c r="T22" s="14" t="s">
        <v>96</v>
      </c>
      <c r="U22" s="14" t="s">
        <v>96</v>
      </c>
      <c r="V22" s="14" t="s">
        <v>96</v>
      </c>
      <c r="W22" s="14" t="s">
        <v>96</v>
      </c>
      <c r="X22" s="14" t="s">
        <v>96</v>
      </c>
      <c r="Y22" s="14" t="s">
        <v>96</v>
      </c>
      <c r="Z22" s="14" t="s">
        <v>96</v>
      </c>
      <c r="AA22" s="14" t="s">
        <v>96</v>
      </c>
      <c r="AB22" s="14" t="s">
        <v>96</v>
      </c>
      <c r="AC22" s="14" t="s">
        <v>96</v>
      </c>
      <c r="AD22" s="14" t="s">
        <v>96</v>
      </c>
      <c r="AE22" s="14" t="s">
        <v>96</v>
      </c>
      <c r="AF22" s="14" t="s">
        <v>96</v>
      </c>
      <c r="AG22" s="14" t="s">
        <v>99</v>
      </c>
      <c r="AH22" s="14" t="s">
        <v>96</v>
      </c>
      <c r="AI22" s="15">
        <v>31</v>
      </c>
      <c r="AJ22" s="13">
        <f t="shared" si="0"/>
        <v>0</v>
      </c>
      <c r="AK22" s="54">
        <f t="shared" si="1"/>
        <v>0</v>
      </c>
      <c r="AL22" s="53">
        <f t="shared" si="2"/>
        <v>1</v>
      </c>
      <c r="AM22" s="55">
        <f t="shared" si="3"/>
        <v>30</v>
      </c>
    </row>
    <row r="23" spans="1:39" x14ac:dyDescent="0.2">
      <c r="A23" s="13" t="s">
        <v>32</v>
      </c>
      <c r="B23" s="51" t="s">
        <v>51</v>
      </c>
      <c r="C23" s="52" t="s">
        <v>56</v>
      </c>
      <c r="D23" s="14" t="s">
        <v>96</v>
      </c>
      <c r="E23" s="14" t="s">
        <v>97</v>
      </c>
      <c r="F23" s="14" t="s">
        <v>97</v>
      </c>
      <c r="G23" s="14" t="s">
        <v>97</v>
      </c>
      <c r="H23" s="14" t="s">
        <v>96</v>
      </c>
      <c r="I23" s="14" t="s">
        <v>96</v>
      </c>
      <c r="J23" s="14" t="s">
        <v>96</v>
      </c>
      <c r="K23" s="14" t="s">
        <v>96</v>
      </c>
      <c r="L23" s="14" t="s">
        <v>96</v>
      </c>
      <c r="M23" s="14" t="s">
        <v>96</v>
      </c>
      <c r="N23" s="14" t="s">
        <v>96</v>
      </c>
      <c r="O23" s="14" t="s">
        <v>96</v>
      </c>
      <c r="P23" s="14" t="s">
        <v>96</v>
      </c>
      <c r="Q23" s="14" t="s">
        <v>96</v>
      </c>
      <c r="R23" s="14" t="s">
        <v>96</v>
      </c>
      <c r="S23" s="14" t="s">
        <v>96</v>
      </c>
      <c r="T23" s="14" t="s">
        <v>96</v>
      </c>
      <c r="U23" s="14" t="s">
        <v>96</v>
      </c>
      <c r="V23" s="14" t="s">
        <v>96</v>
      </c>
      <c r="W23" s="14" t="s">
        <v>96</v>
      </c>
      <c r="X23" s="14" t="s">
        <v>96</v>
      </c>
      <c r="Y23" s="14" t="s">
        <v>96</v>
      </c>
      <c r="Z23" s="14" t="s">
        <v>96</v>
      </c>
      <c r="AA23" s="14" t="s">
        <v>96</v>
      </c>
      <c r="AB23" s="14" t="s">
        <v>96</v>
      </c>
      <c r="AC23" s="14" t="s">
        <v>96</v>
      </c>
      <c r="AD23" s="14" t="s">
        <v>96</v>
      </c>
      <c r="AE23" s="14" t="s">
        <v>96</v>
      </c>
      <c r="AF23" s="14" t="s">
        <v>96</v>
      </c>
      <c r="AG23" s="14" t="s">
        <v>96</v>
      </c>
      <c r="AH23" s="14" t="s">
        <v>96</v>
      </c>
      <c r="AI23" s="15">
        <v>31</v>
      </c>
      <c r="AJ23" s="13">
        <f t="shared" si="0"/>
        <v>3</v>
      </c>
      <c r="AK23" s="54">
        <f t="shared" si="1"/>
        <v>0</v>
      </c>
      <c r="AL23" s="53">
        <f t="shared" si="2"/>
        <v>0</v>
      </c>
      <c r="AM23" s="55">
        <f t="shared" si="3"/>
        <v>28</v>
      </c>
    </row>
    <row r="24" spans="1:39" x14ac:dyDescent="0.2">
      <c r="A24" s="13" t="s">
        <v>141</v>
      </c>
      <c r="B24" s="51" t="s">
        <v>159</v>
      </c>
      <c r="C24" s="52" t="s">
        <v>213</v>
      </c>
      <c r="D24" s="14" t="s">
        <v>96</v>
      </c>
      <c r="E24" s="14" t="s">
        <v>96</v>
      </c>
      <c r="F24" s="14" t="s">
        <v>96</v>
      </c>
      <c r="G24" s="14" t="s">
        <v>96</v>
      </c>
      <c r="H24" s="14" t="s">
        <v>96</v>
      </c>
      <c r="I24" s="14" t="s">
        <v>99</v>
      </c>
      <c r="J24" s="14" t="s">
        <v>96</v>
      </c>
      <c r="K24" s="14" t="s">
        <v>96</v>
      </c>
      <c r="L24" s="14" t="s">
        <v>96</v>
      </c>
      <c r="M24" s="14" t="s">
        <v>96</v>
      </c>
      <c r="N24" s="14" t="s">
        <v>96</v>
      </c>
      <c r="O24" s="14" t="s">
        <v>96</v>
      </c>
      <c r="P24" s="14" t="s">
        <v>96</v>
      </c>
      <c r="Q24" s="14" t="s">
        <v>96</v>
      </c>
      <c r="R24" s="14" t="s">
        <v>96</v>
      </c>
      <c r="S24" s="14" t="s">
        <v>97</v>
      </c>
      <c r="T24" s="14" t="s">
        <v>96</v>
      </c>
      <c r="U24" s="14" t="s">
        <v>96</v>
      </c>
      <c r="V24" s="14" t="s">
        <v>98</v>
      </c>
      <c r="W24" s="14" t="s">
        <v>96</v>
      </c>
      <c r="X24" s="14" t="s">
        <v>96</v>
      </c>
      <c r="Y24" s="14" t="s">
        <v>96</v>
      </c>
      <c r="Z24" s="14" t="s">
        <v>96</v>
      </c>
      <c r="AA24" s="14" t="s">
        <v>97</v>
      </c>
      <c r="AB24" s="14" t="s">
        <v>96</v>
      </c>
      <c r="AC24" s="14" t="s">
        <v>96</v>
      </c>
      <c r="AD24" s="14" t="s">
        <v>96</v>
      </c>
      <c r="AE24" s="14" t="s">
        <v>96</v>
      </c>
      <c r="AF24" s="14" t="s">
        <v>96</v>
      </c>
      <c r="AG24" s="14" t="s">
        <v>97</v>
      </c>
      <c r="AH24" s="14" t="s">
        <v>96</v>
      </c>
      <c r="AI24" s="15">
        <v>31</v>
      </c>
      <c r="AJ24" s="13">
        <f t="shared" si="0"/>
        <v>3</v>
      </c>
      <c r="AK24" s="54">
        <f t="shared" si="1"/>
        <v>1</v>
      </c>
      <c r="AL24" s="53">
        <f t="shared" si="2"/>
        <v>1</v>
      </c>
      <c r="AM24" s="55">
        <f t="shared" si="3"/>
        <v>26</v>
      </c>
    </row>
  </sheetData>
  <mergeCells count="1">
    <mergeCell ref="A1:AM3"/>
  </mergeCells>
  <conditionalFormatting sqref="D5:AH24">
    <cfRule type="containsText" dxfId="23" priority="1" operator="containsText" text="H">
      <formula>NOT(ISERROR(SEARCH("H",D5)))</formula>
    </cfRule>
    <cfRule type="containsText" dxfId="22" priority="2" operator="containsText" text="L">
      <formula>NOT(ISERROR(SEARCH("L",D5)))</formula>
    </cfRule>
    <cfRule type="containsText" dxfId="21" priority="3" operator="containsText" text="A">
      <formula>NOT(ISERROR(SEARCH("A",D5)))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opLeftCell="A6" workbookViewId="0">
      <selection activeCell="P8" sqref="P8"/>
    </sheetView>
  </sheetViews>
  <sheetFormatPr defaultRowHeight="15" x14ac:dyDescent="0.2"/>
  <cols>
    <col min="1" max="1" width="9.14453125" customWidth="1"/>
    <col min="2" max="2" width="12.23828125" customWidth="1"/>
    <col min="3" max="3" width="22.328125" customWidth="1"/>
    <col min="4" max="4" width="10.22265625" style="3" customWidth="1"/>
    <col min="5" max="5" width="12.64453125" customWidth="1"/>
    <col min="6" max="6" width="10.76171875" style="3" customWidth="1"/>
    <col min="7" max="7" width="9.28125" customWidth="1"/>
    <col min="8" max="8" width="8.875" customWidth="1"/>
    <col min="9" max="9" width="9.68359375" customWidth="1"/>
    <col min="10" max="10" width="10.76171875" customWidth="1"/>
    <col min="11" max="11" width="10.625" customWidth="1"/>
    <col min="12" max="12" width="12.23828125" customWidth="1"/>
    <col min="13" max="13" width="9.14453125" customWidth="1"/>
    <col min="14" max="14" width="8.609375" customWidth="1"/>
    <col min="15" max="15" width="13.31640625" customWidth="1"/>
  </cols>
  <sheetData>
    <row r="1" spans="1:15" ht="15" customHeight="1" x14ac:dyDescent="0.2">
      <c r="A1" s="96" t="s">
        <v>245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x14ac:dyDescent="0.2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1:15" x14ac:dyDescent="0.2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</row>
    <row r="4" spans="1:15" ht="27.75" x14ac:dyDescent="0.2">
      <c r="A4" s="10" t="s">
        <v>0</v>
      </c>
      <c r="B4" s="10" t="s">
        <v>1</v>
      </c>
      <c r="C4" s="10" t="s">
        <v>2</v>
      </c>
      <c r="D4" s="9" t="s">
        <v>63</v>
      </c>
      <c r="E4" s="10" t="s">
        <v>4</v>
      </c>
      <c r="F4" s="9" t="s">
        <v>3</v>
      </c>
      <c r="G4" s="9" t="s">
        <v>5</v>
      </c>
      <c r="H4" s="9" t="s">
        <v>6</v>
      </c>
      <c r="I4" s="9" t="s">
        <v>7</v>
      </c>
      <c r="J4" s="10" t="s">
        <v>8</v>
      </c>
      <c r="K4" s="10" t="s">
        <v>9</v>
      </c>
      <c r="L4" s="10" t="s">
        <v>13</v>
      </c>
      <c r="M4" s="10" t="s">
        <v>10</v>
      </c>
      <c r="N4" s="10" t="s">
        <v>11</v>
      </c>
      <c r="O4" s="10" t="s">
        <v>12</v>
      </c>
    </row>
    <row r="5" spans="1:15" x14ac:dyDescent="0.2">
      <c r="A5" s="77" t="s">
        <v>14</v>
      </c>
      <c r="B5" s="13" t="s">
        <v>33</v>
      </c>
      <c r="C5" s="13" t="s">
        <v>52</v>
      </c>
      <c r="D5" s="74">
        <v>58000</v>
      </c>
      <c r="E5" s="14">
        <v>22</v>
      </c>
      <c r="F5" s="74">
        <f>D5/30*E5</f>
        <v>42533.333333333328</v>
      </c>
      <c r="G5" s="75">
        <v>6500</v>
      </c>
      <c r="H5" s="75">
        <v>4600</v>
      </c>
      <c r="I5" s="75">
        <v>6700</v>
      </c>
      <c r="J5" s="76">
        <v>38</v>
      </c>
      <c r="K5" s="74">
        <f>D5/30/8*J5</f>
        <v>9183.3333333333321</v>
      </c>
      <c r="L5" s="74">
        <f>D5+F5+G5+H5+I5+K5</f>
        <v>127516.66666666666</v>
      </c>
      <c r="M5" s="75">
        <f>D5/100*12</f>
        <v>6960</v>
      </c>
      <c r="N5" s="75">
        <f>D5/100*0.75</f>
        <v>435</v>
      </c>
      <c r="O5" s="74">
        <f>L5-M5-N5</f>
        <v>120121.66666666666</v>
      </c>
    </row>
    <row r="6" spans="1:15" x14ac:dyDescent="0.2">
      <c r="A6" s="77" t="s">
        <v>15</v>
      </c>
      <c r="B6" s="13" t="s">
        <v>34</v>
      </c>
      <c r="C6" s="13" t="s">
        <v>53</v>
      </c>
      <c r="D6" s="74">
        <v>27000</v>
      </c>
      <c r="E6" s="14">
        <v>24</v>
      </c>
      <c r="F6" s="74">
        <f>D6/30*E6</f>
        <v>21600</v>
      </c>
      <c r="G6" s="75">
        <v>6500</v>
      </c>
      <c r="H6" s="75">
        <v>4600</v>
      </c>
      <c r="I6" s="75">
        <v>6700</v>
      </c>
      <c r="J6" s="76">
        <v>38</v>
      </c>
      <c r="K6" s="74">
        <f t="shared" ref="K6:K23" si="0">D6/30/8*J6</f>
        <v>4275</v>
      </c>
      <c r="L6" s="74">
        <f t="shared" ref="L6:L23" si="1">D6+F6+G6+H6+I6+K6</f>
        <v>70675</v>
      </c>
      <c r="M6" s="75">
        <f t="shared" ref="M6:M23" si="2">D6/100*12</f>
        <v>3240</v>
      </c>
      <c r="N6" s="75">
        <f t="shared" ref="N6:N23" si="3">D6/100*0.75</f>
        <v>202.5</v>
      </c>
      <c r="O6" s="74">
        <f t="shared" ref="O6:O23" si="4">L6-M6-N6</f>
        <v>67232.5</v>
      </c>
    </row>
    <row r="7" spans="1:15" x14ac:dyDescent="0.2">
      <c r="A7" s="77" t="s">
        <v>16</v>
      </c>
      <c r="B7" s="13" t="s">
        <v>35</v>
      </c>
      <c r="C7" s="13" t="s">
        <v>54</v>
      </c>
      <c r="D7" s="74">
        <v>35000</v>
      </c>
      <c r="E7" s="14">
        <v>23</v>
      </c>
      <c r="F7" s="74">
        <f t="shared" ref="F7:F23" si="5">D7/30*E7</f>
        <v>26833.333333333336</v>
      </c>
      <c r="G7" s="75">
        <v>6500</v>
      </c>
      <c r="H7" s="75">
        <v>4600</v>
      </c>
      <c r="I7" s="75">
        <v>6700</v>
      </c>
      <c r="J7" s="76">
        <v>38</v>
      </c>
      <c r="K7" s="74">
        <f t="shared" si="0"/>
        <v>5541.666666666667</v>
      </c>
      <c r="L7" s="74">
        <f t="shared" si="1"/>
        <v>85175.000000000015</v>
      </c>
      <c r="M7" s="75">
        <f t="shared" si="2"/>
        <v>4200</v>
      </c>
      <c r="N7" s="75">
        <f t="shared" si="3"/>
        <v>262.5</v>
      </c>
      <c r="O7" s="74">
        <f t="shared" si="4"/>
        <v>80712.500000000015</v>
      </c>
    </row>
    <row r="8" spans="1:15" x14ac:dyDescent="0.2">
      <c r="A8" s="77" t="s">
        <v>17</v>
      </c>
      <c r="B8" s="13" t="s">
        <v>36</v>
      </c>
      <c r="C8" s="13" t="s">
        <v>55</v>
      </c>
      <c r="D8" s="74">
        <v>36000</v>
      </c>
      <c r="E8" s="14">
        <v>31</v>
      </c>
      <c r="F8" s="74">
        <f t="shared" si="5"/>
        <v>37200</v>
      </c>
      <c r="G8" s="75">
        <v>6600</v>
      </c>
      <c r="H8" s="75">
        <v>4700</v>
      </c>
      <c r="I8" s="75">
        <v>6800</v>
      </c>
      <c r="J8" s="76">
        <v>47</v>
      </c>
      <c r="K8" s="74">
        <f t="shared" si="0"/>
        <v>7050</v>
      </c>
      <c r="L8" s="74">
        <f t="shared" si="1"/>
        <v>98350</v>
      </c>
      <c r="M8" s="75">
        <f t="shared" si="2"/>
        <v>4320</v>
      </c>
      <c r="N8" s="75">
        <f t="shared" si="3"/>
        <v>270</v>
      </c>
      <c r="O8" s="74">
        <f t="shared" si="4"/>
        <v>93760</v>
      </c>
    </row>
    <row r="9" spans="1:15" x14ac:dyDescent="0.2">
      <c r="A9" s="77" t="s">
        <v>18</v>
      </c>
      <c r="B9" s="13" t="s">
        <v>37</v>
      </c>
      <c r="C9" s="13" t="s">
        <v>56</v>
      </c>
      <c r="D9" s="74">
        <v>20000</v>
      </c>
      <c r="E9" s="14">
        <v>20</v>
      </c>
      <c r="F9" s="74">
        <f t="shared" si="5"/>
        <v>13333.333333333332</v>
      </c>
      <c r="G9" s="75">
        <v>6500</v>
      </c>
      <c r="H9" s="75">
        <v>4600</v>
      </c>
      <c r="I9" s="75">
        <v>6700</v>
      </c>
      <c r="J9" s="76">
        <v>38</v>
      </c>
      <c r="K9" s="74">
        <f t="shared" si="0"/>
        <v>3166.6666666666665</v>
      </c>
      <c r="L9" s="74">
        <f t="shared" si="1"/>
        <v>54299.999999999993</v>
      </c>
      <c r="M9" s="75">
        <f t="shared" si="2"/>
        <v>2400</v>
      </c>
      <c r="N9" s="75">
        <f t="shared" si="3"/>
        <v>150</v>
      </c>
      <c r="O9" s="74">
        <f t="shared" si="4"/>
        <v>51749.999999999993</v>
      </c>
    </row>
    <row r="10" spans="1:15" x14ac:dyDescent="0.2">
      <c r="A10" s="77" t="s">
        <v>19</v>
      </c>
      <c r="B10" s="13" t="s">
        <v>38</v>
      </c>
      <c r="C10" s="13" t="s">
        <v>55</v>
      </c>
      <c r="D10" s="74">
        <v>30000</v>
      </c>
      <c r="E10" s="14">
        <v>29</v>
      </c>
      <c r="F10" s="74">
        <f t="shared" si="5"/>
        <v>29000</v>
      </c>
      <c r="G10" s="75">
        <v>6500</v>
      </c>
      <c r="H10" s="75">
        <v>4600</v>
      </c>
      <c r="I10" s="75">
        <v>6700</v>
      </c>
      <c r="J10" s="76">
        <v>38</v>
      </c>
      <c r="K10" s="74">
        <f t="shared" si="0"/>
        <v>4750</v>
      </c>
      <c r="L10" s="74">
        <f t="shared" si="1"/>
        <v>81550</v>
      </c>
      <c r="M10" s="75">
        <f t="shared" si="2"/>
        <v>3600</v>
      </c>
      <c r="N10" s="75">
        <f t="shared" si="3"/>
        <v>225</v>
      </c>
      <c r="O10" s="74">
        <f t="shared" si="4"/>
        <v>77725</v>
      </c>
    </row>
    <row r="11" spans="1:15" x14ac:dyDescent="0.2">
      <c r="A11" s="77" t="s">
        <v>20</v>
      </c>
      <c r="B11" s="13" t="s">
        <v>39</v>
      </c>
      <c r="C11" s="13" t="s">
        <v>54</v>
      </c>
      <c r="D11" s="74">
        <v>35000</v>
      </c>
      <c r="E11" s="14">
        <v>20</v>
      </c>
      <c r="F11" s="74">
        <f t="shared" si="5"/>
        <v>23333.333333333336</v>
      </c>
      <c r="G11" s="75">
        <v>6500</v>
      </c>
      <c r="H11" s="75">
        <v>4300</v>
      </c>
      <c r="I11" s="75">
        <v>6700</v>
      </c>
      <c r="J11" s="76">
        <v>25</v>
      </c>
      <c r="K11" s="74">
        <f t="shared" si="0"/>
        <v>3645.8333333333335</v>
      </c>
      <c r="L11" s="74">
        <f t="shared" si="1"/>
        <v>79479.166666666672</v>
      </c>
      <c r="M11" s="75">
        <f t="shared" si="2"/>
        <v>4200</v>
      </c>
      <c r="N11" s="75">
        <f t="shared" si="3"/>
        <v>262.5</v>
      </c>
      <c r="O11" s="74">
        <f t="shared" si="4"/>
        <v>75016.666666666672</v>
      </c>
    </row>
    <row r="12" spans="1:15" x14ac:dyDescent="0.2">
      <c r="A12" s="77" t="s">
        <v>21</v>
      </c>
      <c r="B12" s="13" t="s">
        <v>40</v>
      </c>
      <c r="C12" s="13" t="s">
        <v>57</v>
      </c>
      <c r="D12" s="74">
        <v>25000</v>
      </c>
      <c r="E12" s="14">
        <v>28</v>
      </c>
      <c r="F12" s="74">
        <f t="shared" si="5"/>
        <v>23333.333333333336</v>
      </c>
      <c r="G12" s="75">
        <v>5000</v>
      </c>
      <c r="H12" s="75">
        <v>3000</v>
      </c>
      <c r="I12" s="75">
        <v>5200</v>
      </c>
      <c r="J12" s="76">
        <v>51</v>
      </c>
      <c r="K12" s="74">
        <f t="shared" si="0"/>
        <v>5312.5</v>
      </c>
      <c r="L12" s="74">
        <f t="shared" si="1"/>
        <v>66845.833333333343</v>
      </c>
      <c r="M12" s="75">
        <f t="shared" si="2"/>
        <v>3000</v>
      </c>
      <c r="N12" s="75">
        <f t="shared" si="3"/>
        <v>187.5</v>
      </c>
      <c r="O12" s="74">
        <f t="shared" si="4"/>
        <v>63658.333333333343</v>
      </c>
    </row>
    <row r="13" spans="1:15" x14ac:dyDescent="0.2">
      <c r="A13" s="77" t="s">
        <v>22</v>
      </c>
      <c r="B13" s="13" t="s">
        <v>41</v>
      </c>
      <c r="C13" s="13" t="s">
        <v>53</v>
      </c>
      <c r="D13" s="74">
        <v>25000</v>
      </c>
      <c r="E13" s="14">
        <v>24</v>
      </c>
      <c r="F13" s="74">
        <f t="shared" si="5"/>
        <v>20000</v>
      </c>
      <c r="G13" s="75">
        <v>6500</v>
      </c>
      <c r="H13" s="75">
        <v>4600</v>
      </c>
      <c r="I13" s="75">
        <v>6700</v>
      </c>
      <c r="J13" s="76">
        <v>38</v>
      </c>
      <c r="K13" s="74">
        <f t="shared" si="0"/>
        <v>3958.3333333333335</v>
      </c>
      <c r="L13" s="74">
        <f t="shared" si="1"/>
        <v>66758.333333333328</v>
      </c>
      <c r="M13" s="75">
        <f t="shared" si="2"/>
        <v>3000</v>
      </c>
      <c r="N13" s="75">
        <f t="shared" si="3"/>
        <v>187.5</v>
      </c>
      <c r="O13" s="74">
        <f t="shared" si="4"/>
        <v>63570.833333333328</v>
      </c>
    </row>
    <row r="14" spans="1:15" x14ac:dyDescent="0.2">
      <c r="A14" s="77" t="s">
        <v>23</v>
      </c>
      <c r="B14" s="13" t="s">
        <v>42</v>
      </c>
      <c r="C14" s="13" t="s">
        <v>58</v>
      </c>
      <c r="D14" s="74">
        <v>100000</v>
      </c>
      <c r="E14" s="14">
        <v>31</v>
      </c>
      <c r="F14" s="74">
        <f t="shared" si="5"/>
        <v>103333.33333333334</v>
      </c>
      <c r="G14" s="75">
        <v>12000</v>
      </c>
      <c r="H14" s="75">
        <v>7000</v>
      </c>
      <c r="I14" s="75">
        <v>12200</v>
      </c>
      <c r="J14" s="76">
        <v>25</v>
      </c>
      <c r="K14" s="74">
        <f t="shared" si="0"/>
        <v>10416.666666666668</v>
      </c>
      <c r="L14" s="74">
        <f t="shared" si="1"/>
        <v>244950</v>
      </c>
      <c r="M14" s="75">
        <f t="shared" si="2"/>
        <v>12000</v>
      </c>
      <c r="N14" s="75">
        <f t="shared" si="3"/>
        <v>750</v>
      </c>
      <c r="O14" s="74">
        <f t="shared" si="4"/>
        <v>232200</v>
      </c>
    </row>
    <row r="15" spans="1:15" x14ac:dyDescent="0.2">
      <c r="A15" s="77" t="s">
        <v>24</v>
      </c>
      <c r="B15" s="13" t="s">
        <v>43</v>
      </c>
      <c r="C15" s="13" t="s">
        <v>59</v>
      </c>
      <c r="D15" s="74">
        <v>23000</v>
      </c>
      <c r="E15" s="14">
        <v>31</v>
      </c>
      <c r="F15" s="74">
        <f t="shared" si="5"/>
        <v>23766.666666666664</v>
      </c>
      <c r="G15" s="75">
        <v>4900</v>
      </c>
      <c r="H15" s="75">
        <v>2900</v>
      </c>
      <c r="I15" s="75">
        <v>5100</v>
      </c>
      <c r="J15" s="76">
        <v>15</v>
      </c>
      <c r="K15" s="74">
        <f t="shared" si="0"/>
        <v>1437.5</v>
      </c>
      <c r="L15" s="74">
        <f t="shared" si="1"/>
        <v>61104.166666666664</v>
      </c>
      <c r="M15" s="75">
        <f t="shared" si="2"/>
        <v>2760</v>
      </c>
      <c r="N15" s="75">
        <f t="shared" si="3"/>
        <v>172.5</v>
      </c>
      <c r="O15" s="74">
        <f t="shared" si="4"/>
        <v>58171.666666666664</v>
      </c>
    </row>
    <row r="16" spans="1:15" x14ac:dyDescent="0.2">
      <c r="A16" s="77" t="s">
        <v>25</v>
      </c>
      <c r="B16" s="13" t="s">
        <v>44</v>
      </c>
      <c r="C16" s="13" t="s">
        <v>55</v>
      </c>
      <c r="D16" s="74">
        <v>30000</v>
      </c>
      <c r="E16" s="14">
        <v>29</v>
      </c>
      <c r="F16" s="74">
        <f t="shared" si="5"/>
        <v>29000</v>
      </c>
      <c r="G16" s="75">
        <v>6500</v>
      </c>
      <c r="H16" s="75">
        <v>4600</v>
      </c>
      <c r="I16" s="75">
        <v>6700</v>
      </c>
      <c r="J16" s="76">
        <v>38</v>
      </c>
      <c r="K16" s="74">
        <f t="shared" si="0"/>
        <v>4750</v>
      </c>
      <c r="L16" s="74">
        <f t="shared" si="1"/>
        <v>81550</v>
      </c>
      <c r="M16" s="75">
        <f t="shared" si="2"/>
        <v>3600</v>
      </c>
      <c r="N16" s="75">
        <f t="shared" si="3"/>
        <v>225</v>
      </c>
      <c r="O16" s="74">
        <f t="shared" si="4"/>
        <v>77725</v>
      </c>
    </row>
    <row r="17" spans="1:15" x14ac:dyDescent="0.2">
      <c r="A17" s="77" t="s">
        <v>26</v>
      </c>
      <c r="B17" s="13" t="s">
        <v>45</v>
      </c>
      <c r="C17" s="13" t="s">
        <v>60</v>
      </c>
      <c r="D17" s="74">
        <v>24000</v>
      </c>
      <c r="E17" s="14">
        <v>31</v>
      </c>
      <c r="F17" s="74">
        <f t="shared" si="5"/>
        <v>24800</v>
      </c>
      <c r="G17" s="75">
        <v>6500</v>
      </c>
      <c r="H17" s="75">
        <v>4600</v>
      </c>
      <c r="I17" s="75">
        <v>6700</v>
      </c>
      <c r="J17" s="76">
        <v>38</v>
      </c>
      <c r="K17" s="74">
        <f t="shared" si="0"/>
        <v>3800</v>
      </c>
      <c r="L17" s="74">
        <f t="shared" si="1"/>
        <v>70400</v>
      </c>
      <c r="M17" s="75">
        <f t="shared" si="2"/>
        <v>2880</v>
      </c>
      <c r="N17" s="75">
        <f t="shared" si="3"/>
        <v>180</v>
      </c>
      <c r="O17" s="74">
        <f t="shared" si="4"/>
        <v>67340</v>
      </c>
    </row>
    <row r="18" spans="1:15" x14ac:dyDescent="0.2">
      <c r="A18" s="77" t="s">
        <v>27</v>
      </c>
      <c r="B18" s="13" t="s">
        <v>46</v>
      </c>
      <c r="C18" s="13" t="s">
        <v>61</v>
      </c>
      <c r="D18" s="74">
        <v>55000</v>
      </c>
      <c r="E18" s="14">
        <v>20</v>
      </c>
      <c r="F18" s="74">
        <f t="shared" si="5"/>
        <v>36666.666666666664</v>
      </c>
      <c r="G18" s="75">
        <v>7800</v>
      </c>
      <c r="H18" s="75">
        <v>5500</v>
      </c>
      <c r="I18" s="75">
        <v>8000</v>
      </c>
      <c r="J18" s="76">
        <v>31</v>
      </c>
      <c r="K18" s="74">
        <f t="shared" si="0"/>
        <v>7104.1666666666661</v>
      </c>
      <c r="L18" s="74">
        <f t="shared" si="1"/>
        <v>120070.83333333333</v>
      </c>
      <c r="M18" s="75">
        <f t="shared" si="2"/>
        <v>6600</v>
      </c>
      <c r="N18" s="75">
        <f t="shared" si="3"/>
        <v>412.5</v>
      </c>
      <c r="O18" s="74">
        <f t="shared" si="4"/>
        <v>113058.33333333333</v>
      </c>
    </row>
    <row r="19" spans="1:15" x14ac:dyDescent="0.2">
      <c r="A19" s="77" t="s">
        <v>28</v>
      </c>
      <c r="B19" s="13" t="s">
        <v>47</v>
      </c>
      <c r="C19" s="13" t="s">
        <v>56</v>
      </c>
      <c r="D19" s="74">
        <v>20000</v>
      </c>
      <c r="E19" s="14">
        <v>21</v>
      </c>
      <c r="F19" s="74">
        <f t="shared" si="5"/>
        <v>14000</v>
      </c>
      <c r="G19" s="75">
        <v>4800</v>
      </c>
      <c r="H19" s="75">
        <v>2800</v>
      </c>
      <c r="I19" s="75">
        <v>5000</v>
      </c>
      <c r="J19" s="76">
        <v>29</v>
      </c>
      <c r="K19" s="74">
        <f t="shared" si="0"/>
        <v>2416.6666666666665</v>
      </c>
      <c r="L19" s="74">
        <f t="shared" si="1"/>
        <v>49016.666666666664</v>
      </c>
      <c r="M19" s="75">
        <f t="shared" si="2"/>
        <v>2400</v>
      </c>
      <c r="N19" s="75">
        <f t="shared" si="3"/>
        <v>150</v>
      </c>
      <c r="O19" s="74">
        <f t="shared" si="4"/>
        <v>46466.666666666664</v>
      </c>
    </row>
    <row r="20" spans="1:15" x14ac:dyDescent="0.2">
      <c r="A20" s="77" t="s">
        <v>29</v>
      </c>
      <c r="B20" s="13" t="s">
        <v>48</v>
      </c>
      <c r="C20" s="13" t="s">
        <v>53</v>
      </c>
      <c r="D20" s="74">
        <v>28000</v>
      </c>
      <c r="E20" s="14">
        <v>27</v>
      </c>
      <c r="F20" s="74">
        <f t="shared" si="5"/>
        <v>25200</v>
      </c>
      <c r="G20" s="75">
        <v>5300</v>
      </c>
      <c r="H20" s="75">
        <v>3300</v>
      </c>
      <c r="I20" s="75">
        <v>5500</v>
      </c>
      <c r="J20" s="76">
        <v>22</v>
      </c>
      <c r="K20" s="74">
        <f t="shared" si="0"/>
        <v>2566.666666666667</v>
      </c>
      <c r="L20" s="74">
        <f t="shared" si="1"/>
        <v>69866.666666666672</v>
      </c>
      <c r="M20" s="75">
        <f t="shared" si="2"/>
        <v>3360</v>
      </c>
      <c r="N20" s="75">
        <f t="shared" si="3"/>
        <v>210</v>
      </c>
      <c r="O20" s="74">
        <f t="shared" si="4"/>
        <v>66296.666666666672</v>
      </c>
    </row>
    <row r="21" spans="1:15" x14ac:dyDescent="0.2">
      <c r="A21" s="77" t="s">
        <v>30</v>
      </c>
      <c r="B21" s="13" t="s">
        <v>49</v>
      </c>
      <c r="C21" s="13" t="s">
        <v>61</v>
      </c>
      <c r="D21" s="74">
        <v>55000</v>
      </c>
      <c r="E21" s="14">
        <v>20</v>
      </c>
      <c r="F21" s="74">
        <f t="shared" si="5"/>
        <v>36666.666666666664</v>
      </c>
      <c r="G21" s="75">
        <v>7800</v>
      </c>
      <c r="H21" s="75">
        <v>5500</v>
      </c>
      <c r="I21" s="75">
        <v>8000</v>
      </c>
      <c r="J21" s="76">
        <v>31</v>
      </c>
      <c r="K21" s="74">
        <f t="shared" si="0"/>
        <v>7104.1666666666661</v>
      </c>
      <c r="L21" s="74">
        <f t="shared" si="1"/>
        <v>120070.83333333333</v>
      </c>
      <c r="M21" s="75">
        <f t="shared" si="2"/>
        <v>6600</v>
      </c>
      <c r="N21" s="75">
        <f t="shared" si="3"/>
        <v>412.5</v>
      </c>
      <c r="O21" s="74">
        <f t="shared" si="4"/>
        <v>113058.33333333333</v>
      </c>
    </row>
    <row r="22" spans="1:15" x14ac:dyDescent="0.2">
      <c r="A22" s="77" t="s">
        <v>31</v>
      </c>
      <c r="B22" s="13" t="s">
        <v>50</v>
      </c>
      <c r="C22" s="13" t="s">
        <v>62</v>
      </c>
      <c r="D22" s="74">
        <v>19000</v>
      </c>
      <c r="E22" s="14">
        <v>30</v>
      </c>
      <c r="F22" s="74">
        <f t="shared" si="5"/>
        <v>19000</v>
      </c>
      <c r="G22" s="75">
        <v>6500</v>
      </c>
      <c r="H22" s="75">
        <v>4600</v>
      </c>
      <c r="I22" s="75">
        <v>6700</v>
      </c>
      <c r="J22" s="76">
        <v>38</v>
      </c>
      <c r="K22" s="74">
        <f t="shared" si="0"/>
        <v>3008.3333333333335</v>
      </c>
      <c r="L22" s="74">
        <f t="shared" si="1"/>
        <v>58808.333333333336</v>
      </c>
      <c r="M22" s="75">
        <f t="shared" si="2"/>
        <v>2280</v>
      </c>
      <c r="N22" s="75">
        <f t="shared" si="3"/>
        <v>142.5</v>
      </c>
      <c r="O22" s="74">
        <f t="shared" si="4"/>
        <v>56385.833333333336</v>
      </c>
    </row>
    <row r="23" spans="1:15" x14ac:dyDescent="0.2">
      <c r="A23" s="77" t="s">
        <v>32</v>
      </c>
      <c r="B23" s="13" t="s">
        <v>51</v>
      </c>
      <c r="C23" s="13" t="s">
        <v>56</v>
      </c>
      <c r="D23" s="74">
        <v>20000</v>
      </c>
      <c r="E23" s="14">
        <v>30</v>
      </c>
      <c r="F23" s="74">
        <f t="shared" si="5"/>
        <v>20000</v>
      </c>
      <c r="G23" s="75">
        <v>4800</v>
      </c>
      <c r="H23" s="75">
        <v>2800</v>
      </c>
      <c r="I23" s="75">
        <v>5000</v>
      </c>
      <c r="J23" s="76">
        <v>29</v>
      </c>
      <c r="K23" s="74">
        <f t="shared" si="0"/>
        <v>2416.6666666666665</v>
      </c>
      <c r="L23" s="74">
        <f t="shared" si="1"/>
        <v>55016.666666666664</v>
      </c>
      <c r="M23" s="75">
        <f t="shared" si="2"/>
        <v>2400</v>
      </c>
      <c r="N23" s="75">
        <f t="shared" si="3"/>
        <v>150</v>
      </c>
      <c r="O23" s="74">
        <f t="shared" si="4"/>
        <v>52466.666666666664</v>
      </c>
    </row>
    <row r="24" spans="1:15" x14ac:dyDescent="0.2">
      <c r="B24" s="4"/>
      <c r="C24" s="4"/>
      <c r="D24" s="8"/>
      <c r="E24" s="5"/>
      <c r="F24" s="7"/>
      <c r="G24" s="5"/>
    </row>
    <row r="25" spans="1:15" x14ac:dyDescent="0.2">
      <c r="B25" s="4"/>
      <c r="C25" s="5"/>
      <c r="D25" s="8"/>
      <c r="E25" s="5"/>
      <c r="F25" s="7"/>
      <c r="G25" s="6"/>
    </row>
    <row r="26" spans="1:15" x14ac:dyDescent="0.2">
      <c r="B26" s="5"/>
      <c r="C26" s="5"/>
      <c r="D26" s="8"/>
      <c r="E26" s="5"/>
      <c r="F26" s="7"/>
      <c r="G26" s="6"/>
    </row>
  </sheetData>
  <mergeCells count="1">
    <mergeCell ref="A1:O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workbookViewId="0">
      <selection activeCell="L8" sqref="L8"/>
    </sheetView>
  </sheetViews>
  <sheetFormatPr defaultRowHeight="15" x14ac:dyDescent="0.2"/>
  <cols>
    <col min="1" max="1" width="9.81640625" bestFit="1" customWidth="1"/>
    <col min="2" max="2" width="16.94921875" bestFit="1" customWidth="1"/>
    <col min="3" max="3" width="11.296875" bestFit="1" customWidth="1"/>
    <col min="4" max="4" width="7.3984375" bestFit="1" customWidth="1"/>
    <col min="5" max="5" width="9.81640625" bestFit="1" customWidth="1"/>
    <col min="6" max="6" width="7.26171875" bestFit="1" customWidth="1"/>
    <col min="7" max="7" width="7.93359375" bestFit="1" customWidth="1"/>
    <col min="8" max="8" width="11.1640625" bestFit="1" customWidth="1"/>
    <col min="9" max="9" width="12.64453125" bestFit="1" customWidth="1"/>
    <col min="10" max="10" width="11.02734375" bestFit="1" customWidth="1"/>
    <col min="11" max="11" width="6.3203125" bestFit="1" customWidth="1"/>
    <col min="12" max="12" width="12.375" bestFit="1" customWidth="1"/>
  </cols>
  <sheetData>
    <row r="1" spans="1:12" x14ac:dyDescent="0.2">
      <c r="A1" s="99" t="s">
        <v>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2" x14ac:dyDescent="0.2">
      <c r="A4" s="11" t="s">
        <v>64</v>
      </c>
      <c r="B4" s="11" t="s">
        <v>65</v>
      </c>
      <c r="C4" s="11" t="s">
        <v>66</v>
      </c>
      <c r="D4" s="11" t="s">
        <v>67</v>
      </c>
      <c r="E4" s="11" t="s">
        <v>68</v>
      </c>
      <c r="F4" s="11" t="s">
        <v>69</v>
      </c>
      <c r="G4" s="11" t="s">
        <v>70</v>
      </c>
      <c r="H4" s="11" t="s">
        <v>71</v>
      </c>
      <c r="I4" s="11" t="s">
        <v>72</v>
      </c>
      <c r="J4" s="11" t="s">
        <v>73</v>
      </c>
      <c r="K4" s="11" t="s">
        <v>74</v>
      </c>
      <c r="L4" s="11" t="s">
        <v>75</v>
      </c>
    </row>
    <row r="5" spans="1:12" x14ac:dyDescent="0.2">
      <c r="A5" s="12">
        <v>1</v>
      </c>
      <c r="B5" s="13" t="s">
        <v>33</v>
      </c>
      <c r="C5" s="14">
        <v>80</v>
      </c>
      <c r="D5" s="14">
        <v>71</v>
      </c>
      <c r="E5" s="14">
        <v>78</v>
      </c>
      <c r="F5" s="14">
        <v>83</v>
      </c>
      <c r="G5" s="14">
        <v>85</v>
      </c>
      <c r="H5" s="12">
        <v>500</v>
      </c>
      <c r="I5" s="15">
        <f>SUM(C5:G5)</f>
        <v>397</v>
      </c>
      <c r="J5" s="16">
        <f>I5*100/H5</f>
        <v>79.400000000000006</v>
      </c>
      <c r="K5" s="15" t="str">
        <f>IF(J5&gt;=85,"A1+",IF(J5&gt;=80,"A1",IF(J5&gt;=70,"A",IF(J5&gt;=60,"B",IF(J5&gt;=50,"C",IF(J5&gt;=40,"D",IF(J5&lt;40,"Fail")))))))</f>
        <v>A</v>
      </c>
      <c r="L5" s="17" t="str">
        <f>IF(J5&gt;=80,"Out Standing",IF(J5&gt;=70,"First",IF(J5&gt;=60,"Second",IF(J5&gt;=50,"Third",IF(J5&gt;=40,"Fourth",IF(J5&lt;33,"Fail"))))))</f>
        <v>First</v>
      </c>
    </row>
    <row r="6" spans="1:12" x14ac:dyDescent="0.2">
      <c r="A6" s="12">
        <v>2</v>
      </c>
      <c r="B6" s="13" t="s">
        <v>76</v>
      </c>
      <c r="C6" s="14">
        <v>64</v>
      </c>
      <c r="D6" s="14">
        <v>57</v>
      </c>
      <c r="E6" s="14">
        <v>60</v>
      </c>
      <c r="F6" s="14">
        <v>66</v>
      </c>
      <c r="G6" s="14">
        <v>62</v>
      </c>
      <c r="H6" s="12">
        <v>500</v>
      </c>
      <c r="I6" s="15">
        <f t="shared" ref="I6:I18" si="0">SUM(C6:G6)</f>
        <v>309</v>
      </c>
      <c r="J6" s="16">
        <f>I6*100/H6</f>
        <v>61.8</v>
      </c>
      <c r="K6" s="15" t="str">
        <f t="shared" ref="K6:K18" si="1">IF(J6&gt;=85,"A1+",IF(J6&gt;=80,"A1",IF(J6&gt;=70,"A",IF(J6&gt;=60,"B",IF(J6&gt;=50,"C",IF(J6&gt;=40,"D",IF(J6&lt;40,"Fail")))))))</f>
        <v>B</v>
      </c>
      <c r="L6" s="17" t="str">
        <f t="shared" ref="L6:L18" si="2">IF(J6&gt;=80,"Out Standing",IF(J6&gt;=70,"First",IF(J6&gt;=60,"Second",IF(J6&gt;=50,"Third",IF(J6&gt;=40,"Fourth",IF(J6&lt;33,"Fail"))))))</f>
        <v>Second</v>
      </c>
    </row>
    <row r="7" spans="1:12" x14ac:dyDescent="0.2">
      <c r="A7" s="12">
        <v>3</v>
      </c>
      <c r="B7" s="13" t="s">
        <v>77</v>
      </c>
      <c r="C7" s="14">
        <v>55</v>
      </c>
      <c r="D7" s="14">
        <v>49</v>
      </c>
      <c r="E7" s="14">
        <v>52</v>
      </c>
      <c r="F7" s="14">
        <v>45</v>
      </c>
      <c r="G7" s="14">
        <v>32</v>
      </c>
      <c r="H7" s="12">
        <v>500</v>
      </c>
      <c r="I7" s="15">
        <f t="shared" si="0"/>
        <v>233</v>
      </c>
      <c r="J7" s="16">
        <f t="shared" ref="J7:J18" si="3">I7*100/H7</f>
        <v>46.6</v>
      </c>
      <c r="K7" s="15" t="str">
        <f t="shared" si="1"/>
        <v>D</v>
      </c>
      <c r="L7" s="17" t="str">
        <f t="shared" si="2"/>
        <v>Fourth</v>
      </c>
    </row>
    <row r="8" spans="1:12" x14ac:dyDescent="0.2">
      <c r="A8" s="12">
        <v>4</v>
      </c>
      <c r="B8" s="13" t="s">
        <v>78</v>
      </c>
      <c r="C8" s="14">
        <v>40</v>
      </c>
      <c r="D8" s="14">
        <v>24</v>
      </c>
      <c r="E8" s="14">
        <v>32</v>
      </c>
      <c r="F8" s="14">
        <v>42</v>
      </c>
      <c r="G8" s="14">
        <v>31</v>
      </c>
      <c r="H8" s="12">
        <v>500</v>
      </c>
      <c r="I8" s="15">
        <f t="shared" si="0"/>
        <v>169</v>
      </c>
      <c r="J8" s="16">
        <f t="shared" si="3"/>
        <v>33.799999999999997</v>
      </c>
      <c r="K8" s="15" t="str">
        <f t="shared" si="1"/>
        <v>Fail</v>
      </c>
      <c r="L8" s="17" t="str">
        <f>IF(J8&gt;=80,"Out Standing",IF(J8&gt;=70,"First",IF(J8&gt;=60,"Second",IF(J8&gt;=50,"Third",IF(J8&gt;=40,"Fourth",IF(J8&gt;=33,"Fifth",IF(J8&lt;33,"Fail")))))))</f>
        <v>Fifth</v>
      </c>
    </row>
    <row r="9" spans="1:12" x14ac:dyDescent="0.2">
      <c r="A9" s="12">
        <v>5</v>
      </c>
      <c r="B9" s="13" t="s">
        <v>79</v>
      </c>
      <c r="C9" s="14">
        <v>87</v>
      </c>
      <c r="D9" s="14">
        <v>89</v>
      </c>
      <c r="E9" s="14">
        <v>90</v>
      </c>
      <c r="F9" s="14">
        <v>84</v>
      </c>
      <c r="G9" s="14">
        <v>88</v>
      </c>
      <c r="H9" s="12">
        <v>500</v>
      </c>
      <c r="I9" s="15">
        <f t="shared" si="0"/>
        <v>438</v>
      </c>
      <c r="J9" s="16">
        <f t="shared" si="3"/>
        <v>87.6</v>
      </c>
      <c r="K9" s="15" t="str">
        <f t="shared" si="1"/>
        <v>A1+</v>
      </c>
      <c r="L9" s="17" t="str">
        <f t="shared" si="2"/>
        <v>Out Standing</v>
      </c>
    </row>
    <row r="10" spans="1:12" x14ac:dyDescent="0.2">
      <c r="A10" s="12">
        <v>6</v>
      </c>
      <c r="B10" s="13" t="s">
        <v>80</v>
      </c>
      <c r="C10" s="14">
        <v>77</v>
      </c>
      <c r="D10" s="14">
        <v>85</v>
      </c>
      <c r="E10" s="14">
        <v>82</v>
      </c>
      <c r="F10" s="14">
        <v>80</v>
      </c>
      <c r="G10" s="14">
        <v>84</v>
      </c>
      <c r="H10" s="12">
        <v>500</v>
      </c>
      <c r="I10" s="15">
        <f t="shared" si="0"/>
        <v>408</v>
      </c>
      <c r="J10" s="16">
        <f t="shared" si="3"/>
        <v>81.599999999999994</v>
      </c>
      <c r="K10" s="15" t="str">
        <f t="shared" si="1"/>
        <v>A1</v>
      </c>
      <c r="L10" s="17" t="str">
        <f>IF(J10&gt;=80,"Out Standing",IF(J10&gt;=70,"First",IF(J10&gt;=60,"Second",IF(J10&gt;=50,"Third",IF(J10&gt;=40,"Fourth",IF(J10&lt;33,"Fail"))))))</f>
        <v>Out Standing</v>
      </c>
    </row>
    <row r="11" spans="1:12" x14ac:dyDescent="0.2">
      <c r="A11" s="12">
        <v>7</v>
      </c>
      <c r="B11" s="13" t="s">
        <v>45</v>
      </c>
      <c r="C11" s="14">
        <v>51</v>
      </c>
      <c r="D11" s="14">
        <v>48</v>
      </c>
      <c r="E11" s="14">
        <v>58</v>
      </c>
      <c r="F11" s="14">
        <v>53</v>
      </c>
      <c r="G11" s="14">
        <v>40</v>
      </c>
      <c r="H11" s="12">
        <v>500</v>
      </c>
      <c r="I11" s="15">
        <f t="shared" si="0"/>
        <v>250</v>
      </c>
      <c r="J11" s="16">
        <f t="shared" si="3"/>
        <v>50</v>
      </c>
      <c r="K11" s="15" t="str">
        <f t="shared" si="1"/>
        <v>C</v>
      </c>
      <c r="L11" s="17" t="str">
        <f t="shared" si="2"/>
        <v>Third</v>
      </c>
    </row>
    <row r="12" spans="1:12" x14ac:dyDescent="0.2">
      <c r="A12" s="12">
        <v>8</v>
      </c>
      <c r="B12" s="13" t="s">
        <v>81</v>
      </c>
      <c r="C12" s="14">
        <v>34</v>
      </c>
      <c r="D12" s="14">
        <v>23</v>
      </c>
      <c r="E12" s="14">
        <v>26</v>
      </c>
      <c r="F12" s="14">
        <v>40</v>
      </c>
      <c r="G12" s="14">
        <v>32</v>
      </c>
      <c r="H12" s="12">
        <v>500</v>
      </c>
      <c r="I12" s="15">
        <f t="shared" si="0"/>
        <v>155</v>
      </c>
      <c r="J12" s="16">
        <f t="shared" si="3"/>
        <v>31</v>
      </c>
      <c r="K12" s="15" t="str">
        <f t="shared" si="1"/>
        <v>Fail</v>
      </c>
      <c r="L12" s="17" t="str">
        <f t="shared" si="2"/>
        <v>Fail</v>
      </c>
    </row>
    <row r="13" spans="1:12" x14ac:dyDescent="0.2">
      <c r="A13" s="12">
        <v>9</v>
      </c>
      <c r="B13" s="13" t="s">
        <v>82</v>
      </c>
      <c r="C13" s="14">
        <v>42</v>
      </c>
      <c r="D13" s="14">
        <v>38</v>
      </c>
      <c r="E13" s="14">
        <v>30</v>
      </c>
      <c r="F13" s="14">
        <v>44</v>
      </c>
      <c r="G13" s="14">
        <v>50</v>
      </c>
      <c r="H13" s="12">
        <v>500</v>
      </c>
      <c r="I13" s="15">
        <f t="shared" si="0"/>
        <v>204</v>
      </c>
      <c r="J13" s="16">
        <f t="shared" si="3"/>
        <v>40.799999999999997</v>
      </c>
      <c r="K13" s="15" t="str">
        <f t="shared" si="1"/>
        <v>D</v>
      </c>
      <c r="L13" s="17" t="str">
        <f t="shared" si="2"/>
        <v>Fourth</v>
      </c>
    </row>
    <row r="14" spans="1:12" x14ac:dyDescent="0.2">
      <c r="A14" s="12">
        <v>10</v>
      </c>
      <c r="B14" s="13" t="s">
        <v>83</v>
      </c>
      <c r="C14" s="14">
        <v>81</v>
      </c>
      <c r="D14" s="14">
        <v>88</v>
      </c>
      <c r="E14" s="14">
        <v>91</v>
      </c>
      <c r="F14" s="14">
        <v>84</v>
      </c>
      <c r="G14" s="14">
        <v>94</v>
      </c>
      <c r="H14" s="12">
        <v>500</v>
      </c>
      <c r="I14" s="15">
        <f t="shared" si="0"/>
        <v>438</v>
      </c>
      <c r="J14" s="16">
        <f t="shared" si="3"/>
        <v>87.6</v>
      </c>
      <c r="K14" s="15" t="str">
        <f t="shared" si="1"/>
        <v>A1+</v>
      </c>
      <c r="L14" s="17" t="str">
        <f t="shared" si="2"/>
        <v>Out Standing</v>
      </c>
    </row>
    <row r="15" spans="1:12" x14ac:dyDescent="0.2">
      <c r="A15" s="12">
        <v>11</v>
      </c>
      <c r="B15" s="13" t="s">
        <v>84</v>
      </c>
      <c r="C15" s="14">
        <v>74</v>
      </c>
      <c r="D15" s="14">
        <v>70</v>
      </c>
      <c r="E15" s="14">
        <v>79</v>
      </c>
      <c r="F15" s="14">
        <v>72</v>
      </c>
      <c r="G15" s="14">
        <v>68</v>
      </c>
      <c r="H15" s="12">
        <v>500</v>
      </c>
      <c r="I15" s="15">
        <f t="shared" si="0"/>
        <v>363</v>
      </c>
      <c r="J15" s="16">
        <f t="shared" si="3"/>
        <v>72.599999999999994</v>
      </c>
      <c r="K15" s="15" t="str">
        <f t="shared" si="1"/>
        <v>A</v>
      </c>
      <c r="L15" s="17" t="str">
        <f t="shared" si="2"/>
        <v>First</v>
      </c>
    </row>
    <row r="16" spans="1:12" x14ac:dyDescent="0.2">
      <c r="A16" s="12">
        <v>12</v>
      </c>
      <c r="B16" s="13" t="s">
        <v>85</v>
      </c>
      <c r="C16" s="14">
        <v>61</v>
      </c>
      <c r="D16" s="14">
        <v>57</v>
      </c>
      <c r="E16" s="14">
        <v>66</v>
      </c>
      <c r="F16" s="14">
        <v>63</v>
      </c>
      <c r="G16" s="14">
        <v>68</v>
      </c>
      <c r="H16" s="12">
        <v>500</v>
      </c>
      <c r="I16" s="15">
        <f t="shared" si="0"/>
        <v>315</v>
      </c>
      <c r="J16" s="16">
        <f t="shared" si="3"/>
        <v>63</v>
      </c>
      <c r="K16" s="15" t="str">
        <f t="shared" si="1"/>
        <v>B</v>
      </c>
      <c r="L16" s="17" t="str">
        <f t="shared" si="2"/>
        <v>Second</v>
      </c>
    </row>
    <row r="17" spans="1:12" x14ac:dyDescent="0.2">
      <c r="A17" s="12">
        <v>13</v>
      </c>
      <c r="B17" s="13" t="s">
        <v>86</v>
      </c>
      <c r="C17" s="14">
        <v>58</v>
      </c>
      <c r="D17" s="14">
        <v>50</v>
      </c>
      <c r="E17" s="14">
        <v>46</v>
      </c>
      <c r="F17" s="14">
        <v>44</v>
      </c>
      <c r="G17" s="14">
        <v>51</v>
      </c>
      <c r="H17" s="12">
        <v>500</v>
      </c>
      <c r="I17" s="15">
        <f t="shared" si="0"/>
        <v>249</v>
      </c>
      <c r="J17" s="16">
        <f t="shared" si="3"/>
        <v>49.8</v>
      </c>
      <c r="K17" s="15" t="str">
        <f t="shared" si="1"/>
        <v>D</v>
      </c>
      <c r="L17" s="17" t="str">
        <f t="shared" si="2"/>
        <v>Fourth</v>
      </c>
    </row>
    <row r="18" spans="1:12" x14ac:dyDescent="0.2">
      <c r="A18" s="12">
        <v>14</v>
      </c>
      <c r="B18" s="13" t="s">
        <v>87</v>
      </c>
      <c r="C18" s="14">
        <v>32</v>
      </c>
      <c r="D18" s="14">
        <v>37</v>
      </c>
      <c r="E18" s="14">
        <v>48</v>
      </c>
      <c r="F18" s="14">
        <v>50</v>
      </c>
      <c r="G18" s="14">
        <v>44</v>
      </c>
      <c r="H18" s="12">
        <v>500</v>
      </c>
      <c r="I18" s="15">
        <f t="shared" si="0"/>
        <v>211</v>
      </c>
      <c r="J18" s="16">
        <f t="shared" si="3"/>
        <v>42.2</v>
      </c>
      <c r="K18" s="15" t="str">
        <f t="shared" si="1"/>
        <v>D</v>
      </c>
      <c r="L18" s="17" t="str">
        <f t="shared" si="2"/>
        <v>Fourth</v>
      </c>
    </row>
  </sheetData>
  <mergeCells count="1">
    <mergeCell ref="A1:L3"/>
  </mergeCells>
  <conditionalFormatting sqref="C5:G18">
    <cfRule type="cellIs" dxfId="20" priority="1" operator="between">
      <formula>32</formula>
      <formula>23</formula>
    </cfRule>
    <cfRule type="cellIs" dxfId="19" priority="2" operator="between">
      <formula>94</formula>
      <formula>81</formula>
    </cfRule>
    <cfRule type="cellIs" dxfId="18" priority="3" operator="between">
      <formula>32</formula>
      <formula>23</formula>
    </cfRule>
    <cfRule type="cellIs" dxfId="17" priority="4" operator="between">
      <formula>94</formula>
      <formula>81</formula>
    </cfRule>
    <cfRule type="cellIs" dxfId="16" priority="5" operator="between">
      <formula>94</formula>
      <formula>81</formula>
    </cfRule>
    <cfRule type="cellIs" dxfId="15" priority="6" operator="between">
      <formula>94</formula>
      <formula>81</formula>
    </cfRule>
    <cfRule type="cellIs" dxfId="14" priority="7" operator="between">
      <formula>32</formula>
      <formula>23</formula>
    </cfRule>
    <cfRule type="cellIs" dxfId="13" priority="8" operator="between">
      <formula>32</formula>
      <formula>23</formula>
    </cfRule>
    <cfRule type="cellIs" dxfId="12" priority="9" operator="between">
      <formula>94</formula>
      <formula>81</formula>
    </cfRule>
  </conditionalFormatting>
  <conditionalFormatting sqref="I5:I18">
    <cfRule type="cellIs" dxfId="11" priority="10" operator="between">
      <formula>438</formula>
      <formula>367</formula>
    </cfRule>
  </conditionalFormatting>
  <conditionalFormatting sqref="J5:J18">
    <cfRule type="dataBar" priority="17">
      <dataBar>
        <cfvo type="min"/>
        <cfvo type="max"/>
        <color rgb="FFD6007B"/>
      </dataBar>
    </cfRule>
  </conditionalFormatting>
  <conditionalFormatting sqref="K5">
    <cfRule type="containsText" dxfId="10" priority="12" operator="containsText" text="A">
      <formula>NOT(ISERROR(SEARCH("A",K5)))</formula>
    </cfRule>
  </conditionalFormatting>
  <conditionalFormatting sqref="K5:K18">
    <cfRule type="cellIs" dxfId="9" priority="13" operator="between">
      <formula>"A1+"</formula>
      <formula>"A1"</formula>
    </cfRule>
  </conditionalFormatting>
  <conditionalFormatting sqref="K15">
    <cfRule type="containsText" dxfId="8" priority="11" operator="containsText" text="A">
      <formula>NOT(ISERROR(SEARCH("A",K15)))</formula>
    </cfRule>
  </conditionalFormatting>
  <conditionalFormatting sqref="L5">
    <cfRule type="containsText" dxfId="7" priority="15" operator="containsText" text="First">
      <formula>NOT(ISERROR(SEARCH("First",L5)))</formula>
    </cfRule>
  </conditionalFormatting>
  <conditionalFormatting sqref="L5:L18">
    <cfRule type="containsText" dxfId="6" priority="16" operator="containsText" text="Out Standing">
      <formula>NOT(ISERROR(SEARCH("Out Standing",L5)))</formula>
    </cfRule>
  </conditionalFormatting>
  <conditionalFormatting sqref="L15">
    <cfRule type="containsText" dxfId="5" priority="14" operator="containsText" text="First">
      <formula>NOT(ISERROR(SEARCH("First",L15)))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4" workbookViewId="0"/>
  </sheetViews>
  <sheetFormatPr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"/>
  <sheetViews>
    <sheetView workbookViewId="0">
      <selection activeCell="C5" sqref="C5:C21"/>
    </sheetView>
  </sheetViews>
  <sheetFormatPr defaultRowHeight="15" x14ac:dyDescent="0.2"/>
  <cols>
    <col min="1" max="1" width="10.0859375" customWidth="1"/>
    <col min="2" max="2" width="14.390625" bestFit="1" customWidth="1"/>
    <col min="3" max="3" width="8.7421875" bestFit="1" customWidth="1"/>
    <col min="4" max="4" width="11.56640625" bestFit="1" customWidth="1"/>
    <col min="5" max="5" width="13.71875" bestFit="1" customWidth="1"/>
  </cols>
  <sheetData>
    <row r="1" spans="1:5" x14ac:dyDescent="0.2">
      <c r="A1" s="101" t="s">
        <v>321</v>
      </c>
      <c r="B1" s="102"/>
      <c r="C1" s="102"/>
      <c r="D1" s="102"/>
      <c r="E1" s="102"/>
    </row>
    <row r="2" spans="1:5" x14ac:dyDescent="0.2">
      <c r="A2" s="102"/>
      <c r="B2" s="102"/>
      <c r="C2" s="102"/>
      <c r="D2" s="102"/>
      <c r="E2" s="102"/>
    </row>
    <row r="3" spans="1:5" x14ac:dyDescent="0.2">
      <c r="A3" s="103"/>
      <c r="B3" s="103"/>
      <c r="C3" s="103"/>
      <c r="D3" s="103"/>
      <c r="E3" s="103"/>
    </row>
    <row r="4" spans="1:5" x14ac:dyDescent="0.2">
      <c r="A4" s="20" t="s">
        <v>100</v>
      </c>
      <c r="B4" s="20" t="s">
        <v>101</v>
      </c>
      <c r="C4" s="20" t="s">
        <v>102</v>
      </c>
      <c r="D4" s="20" t="s">
        <v>103</v>
      </c>
      <c r="E4" s="20" t="s">
        <v>104</v>
      </c>
    </row>
    <row r="5" spans="1:5" x14ac:dyDescent="0.2">
      <c r="A5" s="77" t="s">
        <v>105</v>
      </c>
      <c r="B5" s="82" t="s">
        <v>68</v>
      </c>
      <c r="C5" s="88">
        <v>12</v>
      </c>
      <c r="D5" s="86">
        <v>8000</v>
      </c>
      <c r="E5" s="79">
        <f>C5*D5</f>
        <v>96000</v>
      </c>
    </row>
    <row r="6" spans="1:5" x14ac:dyDescent="0.2">
      <c r="A6" s="77" t="s">
        <v>106</v>
      </c>
      <c r="B6" s="82" t="s">
        <v>107</v>
      </c>
      <c r="C6" s="84">
        <v>15</v>
      </c>
      <c r="D6" s="86">
        <v>1000</v>
      </c>
      <c r="E6" s="79">
        <f t="shared" ref="E6:E21" si="0">C6*D6</f>
        <v>15000</v>
      </c>
    </row>
    <row r="7" spans="1:5" x14ac:dyDescent="0.2">
      <c r="A7" s="77" t="s">
        <v>108</v>
      </c>
      <c r="B7" s="82" t="s">
        <v>109</v>
      </c>
      <c r="C7" s="84">
        <v>14</v>
      </c>
      <c r="D7" s="80">
        <v>1700</v>
      </c>
      <c r="E7" s="79">
        <f t="shared" si="0"/>
        <v>23800</v>
      </c>
    </row>
    <row r="8" spans="1:5" x14ac:dyDescent="0.2">
      <c r="A8" s="77" t="s">
        <v>110</v>
      </c>
      <c r="B8" s="82" t="s">
        <v>111</v>
      </c>
      <c r="C8" s="83">
        <v>11</v>
      </c>
      <c r="D8" s="78">
        <v>8500</v>
      </c>
      <c r="E8" s="79">
        <f t="shared" si="0"/>
        <v>93500</v>
      </c>
    </row>
    <row r="9" spans="1:5" x14ac:dyDescent="0.2">
      <c r="A9" s="77" t="s">
        <v>112</v>
      </c>
      <c r="B9" s="82" t="s">
        <v>113</v>
      </c>
      <c r="C9" s="84">
        <v>4</v>
      </c>
      <c r="D9" s="80">
        <v>55000</v>
      </c>
      <c r="E9" s="79">
        <f t="shared" si="0"/>
        <v>220000</v>
      </c>
    </row>
    <row r="10" spans="1:5" x14ac:dyDescent="0.2">
      <c r="A10" s="77" t="s">
        <v>114</v>
      </c>
      <c r="B10" s="82" t="s">
        <v>115</v>
      </c>
      <c r="C10" s="84">
        <v>18</v>
      </c>
      <c r="D10" s="80">
        <v>300</v>
      </c>
      <c r="E10" s="79">
        <f t="shared" si="0"/>
        <v>5400</v>
      </c>
    </row>
    <row r="11" spans="1:5" x14ac:dyDescent="0.2">
      <c r="A11" s="77" t="s">
        <v>116</v>
      </c>
      <c r="B11" s="82" t="s">
        <v>117</v>
      </c>
      <c r="C11" s="85">
        <v>14</v>
      </c>
      <c r="D11" s="86">
        <v>250</v>
      </c>
      <c r="E11" s="79">
        <f t="shared" si="0"/>
        <v>3500</v>
      </c>
    </row>
    <row r="12" spans="1:5" x14ac:dyDescent="0.2">
      <c r="A12" s="77" t="s">
        <v>118</v>
      </c>
      <c r="B12" s="82" t="s">
        <v>119</v>
      </c>
      <c r="C12" s="85">
        <v>10</v>
      </c>
      <c r="D12" s="86">
        <v>4000</v>
      </c>
      <c r="E12" s="79">
        <f t="shared" si="0"/>
        <v>40000</v>
      </c>
    </row>
    <row r="13" spans="1:5" x14ac:dyDescent="0.2">
      <c r="A13" s="77" t="s">
        <v>120</v>
      </c>
      <c r="B13" s="87" t="s">
        <v>121</v>
      </c>
      <c r="C13" s="84">
        <v>8</v>
      </c>
      <c r="D13" s="80">
        <v>3500</v>
      </c>
      <c r="E13" s="79">
        <f t="shared" si="0"/>
        <v>28000</v>
      </c>
    </row>
    <row r="14" spans="1:5" x14ac:dyDescent="0.2">
      <c r="A14" s="77" t="s">
        <v>122</v>
      </c>
      <c r="B14" s="82" t="s">
        <v>123</v>
      </c>
      <c r="C14" s="84">
        <v>13</v>
      </c>
      <c r="D14" s="80">
        <v>200</v>
      </c>
      <c r="E14" s="79">
        <f t="shared" si="0"/>
        <v>2600</v>
      </c>
    </row>
    <row r="15" spans="1:5" x14ac:dyDescent="0.2">
      <c r="A15" s="77" t="s">
        <v>124</v>
      </c>
      <c r="B15" s="82" t="s">
        <v>125</v>
      </c>
      <c r="C15" s="85">
        <v>3</v>
      </c>
      <c r="D15" s="86">
        <v>40000</v>
      </c>
      <c r="E15" s="79">
        <f t="shared" si="0"/>
        <v>120000</v>
      </c>
    </row>
    <row r="16" spans="1:5" x14ac:dyDescent="0.2">
      <c r="A16" s="77" t="s">
        <v>126</v>
      </c>
      <c r="B16" s="82" t="s">
        <v>127</v>
      </c>
      <c r="C16" s="85">
        <v>4</v>
      </c>
      <c r="D16" s="86">
        <v>45000</v>
      </c>
      <c r="E16" s="79">
        <f t="shared" si="0"/>
        <v>180000</v>
      </c>
    </row>
    <row r="17" spans="1:5" x14ac:dyDescent="0.2">
      <c r="A17" s="77" t="s">
        <v>128</v>
      </c>
      <c r="B17" s="82" t="s">
        <v>129</v>
      </c>
      <c r="C17" s="85">
        <v>14</v>
      </c>
      <c r="D17" s="86">
        <v>1400</v>
      </c>
      <c r="E17" s="79">
        <f t="shared" si="0"/>
        <v>19600</v>
      </c>
    </row>
    <row r="18" spans="1:5" x14ac:dyDescent="0.2">
      <c r="A18" s="77" t="s">
        <v>130</v>
      </c>
      <c r="B18" s="82" t="s">
        <v>131</v>
      </c>
      <c r="C18" s="84">
        <v>13</v>
      </c>
      <c r="D18" s="80">
        <v>2500</v>
      </c>
      <c r="E18" s="79">
        <f t="shared" si="0"/>
        <v>32500</v>
      </c>
    </row>
    <row r="19" spans="1:5" x14ac:dyDescent="0.2">
      <c r="A19" s="77" t="s">
        <v>132</v>
      </c>
      <c r="B19" s="82" t="s">
        <v>133</v>
      </c>
      <c r="C19" s="84">
        <v>16</v>
      </c>
      <c r="D19" s="86">
        <v>5000</v>
      </c>
      <c r="E19" s="79">
        <f t="shared" si="0"/>
        <v>80000</v>
      </c>
    </row>
    <row r="20" spans="1:5" x14ac:dyDescent="0.2">
      <c r="A20" s="77" t="s">
        <v>134</v>
      </c>
      <c r="B20" s="82" t="s">
        <v>135</v>
      </c>
      <c r="C20" s="85">
        <v>6</v>
      </c>
      <c r="D20" s="86">
        <v>1500</v>
      </c>
      <c r="E20" s="79">
        <f t="shared" si="0"/>
        <v>9000</v>
      </c>
    </row>
    <row r="21" spans="1:5" x14ac:dyDescent="0.2">
      <c r="A21" s="77" t="s">
        <v>136</v>
      </c>
      <c r="B21" s="82" t="s">
        <v>137</v>
      </c>
      <c r="C21" s="85">
        <v>2</v>
      </c>
      <c r="D21" s="86">
        <v>20000</v>
      </c>
      <c r="E21" s="79">
        <f t="shared" si="0"/>
        <v>40000</v>
      </c>
    </row>
    <row r="22" spans="1:5" x14ac:dyDescent="0.2">
      <c r="C22" s="81"/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workbookViewId="0">
      <selection activeCell="L21" sqref="L21"/>
    </sheetView>
  </sheetViews>
  <sheetFormatPr defaultRowHeight="15" x14ac:dyDescent="0.2"/>
  <cols>
    <col min="1" max="1" width="40.625" customWidth="1"/>
    <col min="2" max="2" width="19.1015625" customWidth="1"/>
    <col min="3" max="3" width="14.9296875" customWidth="1"/>
    <col min="4" max="4" width="19.234375" customWidth="1"/>
  </cols>
  <sheetData>
    <row r="1" spans="1:7" x14ac:dyDescent="0.2">
      <c r="A1" s="104" t="s">
        <v>217</v>
      </c>
      <c r="B1" s="105"/>
      <c r="C1" s="105"/>
      <c r="D1" s="105"/>
    </row>
    <row r="2" spans="1:7" x14ac:dyDescent="0.2">
      <c r="A2" s="105"/>
      <c r="B2" s="105"/>
      <c r="C2" s="105"/>
      <c r="D2" s="105"/>
    </row>
    <row r="3" spans="1:7" x14ac:dyDescent="0.2">
      <c r="A3" s="106"/>
      <c r="B3" s="106"/>
      <c r="C3" s="106"/>
      <c r="D3" s="106"/>
    </row>
    <row r="4" spans="1:7" x14ac:dyDescent="0.2">
      <c r="A4" s="21" t="s">
        <v>138</v>
      </c>
      <c r="B4" s="21" t="s">
        <v>1</v>
      </c>
      <c r="C4" s="21" t="s">
        <v>139</v>
      </c>
      <c r="D4" s="21" t="s">
        <v>2</v>
      </c>
      <c r="E4" s="22"/>
      <c r="F4" s="22"/>
      <c r="G4" s="22"/>
    </row>
    <row r="5" spans="1:7" x14ac:dyDescent="0.2">
      <c r="A5" s="11" t="s">
        <v>14</v>
      </c>
      <c r="B5" s="13" t="s">
        <v>33</v>
      </c>
      <c r="C5" s="43" t="s">
        <v>140</v>
      </c>
      <c r="D5" s="89" t="s">
        <v>182</v>
      </c>
      <c r="E5" s="4"/>
      <c r="F5" s="4"/>
      <c r="G5" s="4"/>
    </row>
    <row r="6" spans="1:7" x14ac:dyDescent="0.2">
      <c r="A6" s="11" t="s">
        <v>15</v>
      </c>
      <c r="B6" s="13" t="s">
        <v>76</v>
      </c>
      <c r="C6" s="43" t="s">
        <v>183</v>
      </c>
      <c r="D6" s="89" t="s">
        <v>184</v>
      </c>
      <c r="E6" s="4"/>
      <c r="F6" s="4"/>
      <c r="G6" s="4"/>
    </row>
    <row r="7" spans="1:7" x14ac:dyDescent="0.2">
      <c r="A7" s="11" t="s">
        <v>16</v>
      </c>
      <c r="B7" s="13" t="s">
        <v>185</v>
      </c>
      <c r="C7" s="43" t="s">
        <v>186</v>
      </c>
      <c r="D7" s="89" t="s">
        <v>184</v>
      </c>
      <c r="E7" s="4"/>
      <c r="F7" s="4"/>
      <c r="G7" s="4"/>
    </row>
    <row r="8" spans="1:7" x14ac:dyDescent="0.2">
      <c r="A8" s="11" t="s">
        <v>17</v>
      </c>
      <c r="B8" s="13" t="s">
        <v>162</v>
      </c>
      <c r="C8" s="43" t="s">
        <v>187</v>
      </c>
      <c r="D8" s="89" t="s">
        <v>188</v>
      </c>
      <c r="E8" s="4"/>
      <c r="F8" s="4"/>
      <c r="G8" s="4"/>
    </row>
    <row r="9" spans="1:7" x14ac:dyDescent="0.2">
      <c r="A9" s="11" t="s">
        <v>18</v>
      </c>
      <c r="B9" s="13" t="s">
        <v>159</v>
      </c>
      <c r="C9" s="43" t="s">
        <v>189</v>
      </c>
      <c r="D9" s="89" t="s">
        <v>190</v>
      </c>
      <c r="E9" s="4"/>
      <c r="F9" s="4"/>
      <c r="G9" s="4"/>
    </row>
    <row r="10" spans="1:7" x14ac:dyDescent="0.2">
      <c r="A10" s="11" t="s">
        <v>19</v>
      </c>
      <c r="B10" s="13" t="s">
        <v>45</v>
      </c>
      <c r="C10" s="43" t="s">
        <v>183</v>
      </c>
      <c r="D10" s="89" t="s">
        <v>54</v>
      </c>
      <c r="E10" s="4"/>
      <c r="F10" s="4"/>
      <c r="G10" s="4"/>
    </row>
    <row r="11" spans="1:7" x14ac:dyDescent="0.2">
      <c r="A11" s="11" t="s">
        <v>20</v>
      </c>
      <c r="B11" s="13" t="s">
        <v>80</v>
      </c>
      <c r="C11" s="43" t="s">
        <v>191</v>
      </c>
      <c r="D11" s="89" t="s">
        <v>188</v>
      </c>
      <c r="E11" s="4"/>
      <c r="F11" s="4"/>
      <c r="G11" s="4"/>
    </row>
    <row r="12" spans="1:7" x14ac:dyDescent="0.2">
      <c r="A12" s="11" t="s">
        <v>21</v>
      </c>
      <c r="B12" s="13" t="s">
        <v>86</v>
      </c>
      <c r="C12" s="43" t="s">
        <v>192</v>
      </c>
      <c r="D12" s="89" t="s">
        <v>193</v>
      </c>
      <c r="E12" s="4"/>
      <c r="F12" s="4"/>
      <c r="G12" s="4"/>
    </row>
    <row r="13" spans="1:7" x14ac:dyDescent="0.2">
      <c r="A13" s="11" t="s">
        <v>22</v>
      </c>
      <c r="B13" s="13" t="s">
        <v>82</v>
      </c>
      <c r="C13" s="43" t="s">
        <v>194</v>
      </c>
      <c r="D13" s="89" t="s">
        <v>195</v>
      </c>
      <c r="E13" s="4"/>
      <c r="F13" s="4"/>
      <c r="G13" s="4"/>
    </row>
    <row r="14" spans="1:7" x14ac:dyDescent="0.2">
      <c r="A14" s="11" t="s">
        <v>23</v>
      </c>
      <c r="B14" s="13" t="s">
        <v>83</v>
      </c>
      <c r="C14" s="43" t="s">
        <v>196</v>
      </c>
      <c r="D14" s="89" t="s">
        <v>197</v>
      </c>
      <c r="E14" s="4"/>
      <c r="F14" s="4"/>
      <c r="G14" s="4"/>
    </row>
    <row r="15" spans="1:7" x14ac:dyDescent="0.2">
      <c r="A15" s="11" t="s">
        <v>24</v>
      </c>
      <c r="B15" s="13" t="s">
        <v>84</v>
      </c>
      <c r="C15" s="43" t="s">
        <v>198</v>
      </c>
      <c r="D15" s="89" t="s">
        <v>199</v>
      </c>
      <c r="E15" s="4"/>
      <c r="F15" s="4"/>
      <c r="G15" s="4"/>
    </row>
    <row r="16" spans="1:7" x14ac:dyDescent="0.2">
      <c r="A16" s="11" t="s">
        <v>25</v>
      </c>
      <c r="B16" s="13" t="s">
        <v>87</v>
      </c>
      <c r="C16" s="43" t="s">
        <v>200</v>
      </c>
      <c r="D16" s="89" t="s">
        <v>201</v>
      </c>
      <c r="E16" s="4"/>
      <c r="F16" s="4"/>
      <c r="G16" s="4"/>
    </row>
    <row r="17" spans="1:7" x14ac:dyDescent="0.2">
      <c r="A17" s="11" t="s">
        <v>26</v>
      </c>
      <c r="B17" s="13" t="s">
        <v>145</v>
      </c>
      <c r="C17" s="43" t="s">
        <v>189</v>
      </c>
      <c r="D17" s="89" t="s">
        <v>202</v>
      </c>
      <c r="E17" s="4"/>
      <c r="F17" s="4"/>
      <c r="G17" s="4"/>
    </row>
    <row r="18" spans="1:7" x14ac:dyDescent="0.2">
      <c r="A18" s="11" t="s">
        <v>27</v>
      </c>
      <c r="B18" s="13" t="s">
        <v>146</v>
      </c>
      <c r="C18" s="43" t="s">
        <v>203</v>
      </c>
      <c r="D18" s="89" t="s">
        <v>204</v>
      </c>
      <c r="E18" s="4"/>
      <c r="F18" s="4"/>
      <c r="G18" s="4"/>
    </row>
    <row r="19" spans="1:7" x14ac:dyDescent="0.2">
      <c r="A19" s="11" t="s">
        <v>28</v>
      </c>
      <c r="B19" s="13" t="s">
        <v>147</v>
      </c>
      <c r="C19" s="43" t="s">
        <v>186</v>
      </c>
      <c r="D19" s="89" t="s">
        <v>205</v>
      </c>
      <c r="E19" s="4"/>
      <c r="F19" s="4"/>
      <c r="G19" s="4"/>
    </row>
    <row r="20" spans="1:7" x14ac:dyDescent="0.2">
      <c r="A20" s="11" t="s">
        <v>29</v>
      </c>
      <c r="B20" s="13" t="s">
        <v>206</v>
      </c>
      <c r="C20" s="43" t="s">
        <v>186</v>
      </c>
      <c r="D20" s="89" t="s">
        <v>207</v>
      </c>
      <c r="E20" s="4"/>
      <c r="F20" s="4"/>
      <c r="G20" s="4"/>
    </row>
    <row r="21" spans="1:7" x14ac:dyDescent="0.2">
      <c r="A21" s="11" t="s">
        <v>30</v>
      </c>
      <c r="B21" s="13" t="s">
        <v>81</v>
      </c>
      <c r="C21" s="43" t="s">
        <v>189</v>
      </c>
      <c r="D21" s="89" t="s">
        <v>208</v>
      </c>
      <c r="E21" s="4"/>
      <c r="F21" s="4"/>
      <c r="G21" s="4"/>
    </row>
    <row r="22" spans="1:7" x14ac:dyDescent="0.2">
      <c r="A22" s="11" t="s">
        <v>31</v>
      </c>
      <c r="B22" s="13" t="s">
        <v>209</v>
      </c>
      <c r="C22" s="43" t="s">
        <v>192</v>
      </c>
      <c r="D22" s="89" t="s">
        <v>210</v>
      </c>
      <c r="E22" s="4"/>
      <c r="F22" s="4"/>
      <c r="G22" s="4"/>
    </row>
    <row r="23" spans="1:7" x14ac:dyDescent="0.2">
      <c r="A23" s="11" t="s">
        <v>32</v>
      </c>
      <c r="B23" s="13" t="s">
        <v>178</v>
      </c>
      <c r="C23" s="43" t="s">
        <v>187</v>
      </c>
      <c r="D23" s="89" t="s">
        <v>56</v>
      </c>
      <c r="E23" s="4"/>
      <c r="F23" s="4"/>
      <c r="G23" s="4"/>
    </row>
    <row r="24" spans="1:7" x14ac:dyDescent="0.2">
      <c r="A24" s="11" t="s">
        <v>141</v>
      </c>
      <c r="B24" s="13" t="s">
        <v>211</v>
      </c>
      <c r="C24" s="43" t="s">
        <v>212</v>
      </c>
      <c r="D24" s="89" t="s">
        <v>213</v>
      </c>
      <c r="E24" s="4"/>
      <c r="F24" s="4"/>
      <c r="G24" s="4"/>
    </row>
    <row r="25" spans="1:7" x14ac:dyDescent="0.2">
      <c r="A25" s="11" t="s">
        <v>142</v>
      </c>
      <c r="B25" s="13" t="s">
        <v>214</v>
      </c>
      <c r="C25" s="43" t="s">
        <v>189</v>
      </c>
      <c r="D25" s="89" t="s">
        <v>215</v>
      </c>
      <c r="E25" s="4"/>
      <c r="F25" s="4"/>
      <c r="G25" s="4"/>
    </row>
    <row r="26" spans="1:7" x14ac:dyDescent="0.2">
      <c r="A26" s="11" t="s">
        <v>143</v>
      </c>
      <c r="B26" s="13" t="s">
        <v>156</v>
      </c>
      <c r="C26" s="43" t="s">
        <v>189</v>
      </c>
      <c r="D26" s="89" t="s">
        <v>216</v>
      </c>
      <c r="E26" s="4"/>
      <c r="F26" s="4"/>
      <c r="G26" s="4"/>
    </row>
  </sheetData>
  <mergeCells count="1">
    <mergeCell ref="A1:D3"/>
  </mergeCells>
  <conditionalFormatting sqref="A5:A26">
    <cfRule type="dataBar" priority="1">
      <dataBar>
        <cfvo type="min"/>
        <cfvo type="max"/>
        <color rgb="FFFFFF00"/>
      </dataBar>
    </cfRule>
  </conditionalFormatting>
  <conditionalFormatting sqref="B5:G15 B17:G17 B19:G19 B21:G21 B23:G23 B25:G25">
    <cfRule type="dataBar" priority="2">
      <dataBar>
        <cfvo type="min"/>
        <cfvo type="max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8"/>
  <sheetViews>
    <sheetView workbookViewId="0">
      <selection activeCell="F9" sqref="F9"/>
    </sheetView>
  </sheetViews>
  <sheetFormatPr defaultRowHeight="15" x14ac:dyDescent="0.2"/>
  <cols>
    <col min="1" max="1" width="16.27734375" style="24" bestFit="1" customWidth="1"/>
    <col min="3" max="3" width="12.5078125" style="24" customWidth="1"/>
    <col min="4" max="4" width="16.27734375" style="24" bestFit="1" customWidth="1"/>
  </cols>
  <sheetData>
    <row r="1" spans="1:4" x14ac:dyDescent="0.2">
      <c r="A1" s="107" t="s">
        <v>322</v>
      </c>
      <c r="B1" s="108"/>
      <c r="C1" s="108"/>
      <c r="D1" s="108"/>
    </row>
    <row r="2" spans="1:4" x14ac:dyDescent="0.2">
      <c r="A2" s="108"/>
      <c r="B2" s="108"/>
      <c r="C2" s="108"/>
      <c r="D2" s="108"/>
    </row>
    <row r="3" spans="1:4" x14ac:dyDescent="0.2">
      <c r="A3" s="108"/>
      <c r="B3" s="108"/>
      <c r="C3" s="108"/>
      <c r="D3" s="108"/>
    </row>
    <row r="4" spans="1:4" x14ac:dyDescent="0.2">
      <c r="A4" s="23" t="s">
        <v>144</v>
      </c>
      <c r="C4" s="23" t="s">
        <v>148</v>
      </c>
      <c r="D4" s="23" t="s">
        <v>1</v>
      </c>
    </row>
    <row r="5" spans="1:4" x14ac:dyDescent="0.2">
      <c r="A5" s="90" t="s">
        <v>33</v>
      </c>
      <c r="C5" s="91">
        <v>8835</v>
      </c>
      <c r="D5" s="11" t="s">
        <v>33</v>
      </c>
    </row>
    <row r="6" spans="1:4" x14ac:dyDescent="0.2">
      <c r="A6" s="90">
        <v>8835</v>
      </c>
      <c r="C6" s="91">
        <v>8836</v>
      </c>
      <c r="D6" s="11" t="s">
        <v>77</v>
      </c>
    </row>
    <row r="7" spans="1:4" x14ac:dyDescent="0.2">
      <c r="A7" s="90" t="s">
        <v>77</v>
      </c>
      <c r="C7" s="91">
        <v>8837</v>
      </c>
      <c r="D7" s="11" t="s">
        <v>79</v>
      </c>
    </row>
    <row r="8" spans="1:4" x14ac:dyDescent="0.2">
      <c r="A8" s="90">
        <v>8836</v>
      </c>
      <c r="C8" s="91">
        <v>8838</v>
      </c>
      <c r="D8" s="11" t="s">
        <v>45</v>
      </c>
    </row>
    <row r="9" spans="1:4" x14ac:dyDescent="0.2">
      <c r="A9" s="90" t="s">
        <v>79</v>
      </c>
      <c r="C9" s="91">
        <v>8839</v>
      </c>
      <c r="D9" s="11" t="s">
        <v>82</v>
      </c>
    </row>
    <row r="10" spans="1:4" x14ac:dyDescent="0.2">
      <c r="A10" s="90">
        <v>8837</v>
      </c>
      <c r="C10" s="91">
        <v>8840</v>
      </c>
      <c r="D10" s="11" t="s">
        <v>84</v>
      </c>
    </row>
    <row r="11" spans="1:4" x14ac:dyDescent="0.2">
      <c r="A11" s="90" t="s">
        <v>45</v>
      </c>
      <c r="C11" s="91">
        <v>8841</v>
      </c>
      <c r="D11" s="11" t="s">
        <v>86</v>
      </c>
    </row>
    <row r="12" spans="1:4" x14ac:dyDescent="0.2">
      <c r="A12" s="90">
        <v>8838</v>
      </c>
      <c r="C12" s="91">
        <v>8842</v>
      </c>
      <c r="D12" s="11" t="s">
        <v>145</v>
      </c>
    </row>
    <row r="13" spans="1:4" x14ac:dyDescent="0.2">
      <c r="A13" s="90" t="s">
        <v>82</v>
      </c>
      <c r="C13" s="91">
        <v>8843</v>
      </c>
      <c r="D13" s="11" t="s">
        <v>146</v>
      </c>
    </row>
    <row r="14" spans="1:4" x14ac:dyDescent="0.2">
      <c r="A14" s="90">
        <v>8839</v>
      </c>
      <c r="C14" s="91">
        <v>8844</v>
      </c>
      <c r="D14" s="11" t="s">
        <v>85</v>
      </c>
    </row>
    <row r="15" spans="1:4" x14ac:dyDescent="0.2">
      <c r="A15" s="90" t="s">
        <v>84</v>
      </c>
      <c r="C15" s="91">
        <v>8845</v>
      </c>
      <c r="D15" s="11" t="s">
        <v>147</v>
      </c>
    </row>
    <row r="16" spans="1:4" x14ac:dyDescent="0.2">
      <c r="A16" s="90">
        <v>8840</v>
      </c>
      <c r="C16" s="91">
        <v>8846</v>
      </c>
      <c r="D16" s="11" t="s">
        <v>87</v>
      </c>
    </row>
    <row r="17" spans="1:4" x14ac:dyDescent="0.2">
      <c r="A17" s="90" t="s">
        <v>86</v>
      </c>
      <c r="C17" s="91">
        <v>8847</v>
      </c>
      <c r="D17" s="11" t="s">
        <v>146</v>
      </c>
    </row>
    <row r="18" spans="1:4" x14ac:dyDescent="0.2">
      <c r="A18" s="90">
        <v>8841</v>
      </c>
      <c r="C18" s="91">
        <v>8848</v>
      </c>
      <c r="D18" s="11" t="s">
        <v>218</v>
      </c>
    </row>
    <row r="19" spans="1:4" x14ac:dyDescent="0.2">
      <c r="A19" s="90" t="s">
        <v>145</v>
      </c>
      <c r="C19" s="91">
        <v>8849</v>
      </c>
      <c r="D19" s="11" t="s">
        <v>206</v>
      </c>
    </row>
    <row r="20" spans="1:4" x14ac:dyDescent="0.2">
      <c r="A20" s="90">
        <v>8842</v>
      </c>
      <c r="C20" s="91">
        <v>8850</v>
      </c>
      <c r="D20" s="11" t="s">
        <v>81</v>
      </c>
    </row>
    <row r="21" spans="1:4" x14ac:dyDescent="0.2">
      <c r="A21" s="90" t="s">
        <v>146</v>
      </c>
      <c r="C21" s="91">
        <v>8851</v>
      </c>
      <c r="D21" s="11" t="s">
        <v>181</v>
      </c>
    </row>
    <row r="22" spans="1:4" x14ac:dyDescent="0.2">
      <c r="A22" s="90">
        <v>8843</v>
      </c>
    </row>
    <row r="23" spans="1:4" x14ac:dyDescent="0.2">
      <c r="A23" s="90" t="s">
        <v>85</v>
      </c>
    </row>
    <row r="24" spans="1:4" x14ac:dyDescent="0.2">
      <c r="A24" s="90">
        <v>8844</v>
      </c>
    </row>
    <row r="25" spans="1:4" x14ac:dyDescent="0.2">
      <c r="A25" s="90" t="s">
        <v>147</v>
      </c>
    </row>
    <row r="26" spans="1:4" x14ac:dyDescent="0.2">
      <c r="A26" s="90">
        <v>8845</v>
      </c>
    </row>
    <row r="27" spans="1:4" x14ac:dyDescent="0.2">
      <c r="A27" s="90" t="s">
        <v>87</v>
      </c>
    </row>
    <row r="28" spans="1:4" x14ac:dyDescent="0.2">
      <c r="A28" s="90">
        <v>8846</v>
      </c>
    </row>
    <row r="29" spans="1:4" x14ac:dyDescent="0.2">
      <c r="A29" s="90" t="s">
        <v>146</v>
      </c>
    </row>
    <row r="30" spans="1:4" x14ac:dyDescent="0.2">
      <c r="A30" s="90">
        <v>8847</v>
      </c>
    </row>
    <row r="31" spans="1:4" x14ac:dyDescent="0.2">
      <c r="A31" s="90" t="s">
        <v>218</v>
      </c>
    </row>
    <row r="32" spans="1:4" x14ac:dyDescent="0.2">
      <c r="A32" s="90">
        <v>8848</v>
      </c>
    </row>
    <row r="33" spans="1:1" x14ac:dyDescent="0.2">
      <c r="A33" s="90" t="s">
        <v>206</v>
      </c>
    </row>
    <row r="34" spans="1:1" x14ac:dyDescent="0.2">
      <c r="A34" s="90">
        <v>8849</v>
      </c>
    </row>
    <row r="35" spans="1:1" x14ac:dyDescent="0.2">
      <c r="A35" s="90" t="s">
        <v>81</v>
      </c>
    </row>
    <row r="36" spans="1:1" x14ac:dyDescent="0.2">
      <c r="A36" s="90">
        <v>8850</v>
      </c>
    </row>
    <row r="37" spans="1:1" x14ac:dyDescent="0.2">
      <c r="A37" s="90" t="s">
        <v>181</v>
      </c>
    </row>
    <row r="38" spans="1:1" x14ac:dyDescent="0.2">
      <c r="A38" s="90">
        <v>8851</v>
      </c>
    </row>
  </sheetData>
  <mergeCells count="1">
    <mergeCell ref="A1:D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G16" sqref="G16"/>
    </sheetView>
  </sheetViews>
  <sheetFormatPr defaultRowHeight="15" x14ac:dyDescent="0.2"/>
  <cols>
    <col min="1" max="1" width="9.953125" customWidth="1"/>
    <col min="2" max="2" width="12.375" customWidth="1"/>
    <col min="3" max="3" width="11.97265625" customWidth="1"/>
    <col min="4" max="4" width="12.375" customWidth="1"/>
    <col min="5" max="5" width="10.76171875" customWidth="1"/>
  </cols>
  <sheetData>
    <row r="1" spans="1:5" x14ac:dyDescent="0.2">
      <c r="A1" s="109" t="s">
        <v>323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x14ac:dyDescent="0.2">
      <c r="A4" s="25" t="s">
        <v>166</v>
      </c>
      <c r="B4" s="26" t="s">
        <v>167</v>
      </c>
      <c r="C4" s="26" t="s">
        <v>168</v>
      </c>
      <c r="D4" s="26" t="s">
        <v>169</v>
      </c>
      <c r="E4" s="27" t="s">
        <v>170</v>
      </c>
    </row>
    <row r="5" spans="1:5" x14ac:dyDescent="0.2">
      <c r="A5" s="28" t="s">
        <v>105</v>
      </c>
      <c r="B5" s="29" t="s">
        <v>77</v>
      </c>
      <c r="C5" s="29" t="s">
        <v>149</v>
      </c>
      <c r="D5" s="29" t="s">
        <v>150</v>
      </c>
      <c r="E5" s="30">
        <v>11000</v>
      </c>
    </row>
    <row r="6" spans="1:5" x14ac:dyDescent="0.2">
      <c r="A6" s="28" t="s">
        <v>106</v>
      </c>
      <c r="B6" s="29" t="s">
        <v>33</v>
      </c>
      <c r="C6" s="29" t="s">
        <v>151</v>
      </c>
      <c r="D6" s="29" t="s">
        <v>152</v>
      </c>
      <c r="E6" s="30">
        <v>15000</v>
      </c>
    </row>
    <row r="7" spans="1:5" x14ac:dyDescent="0.2">
      <c r="A7" s="28" t="s">
        <v>108</v>
      </c>
      <c r="B7" s="29" t="s">
        <v>87</v>
      </c>
      <c r="C7" s="29" t="s">
        <v>153</v>
      </c>
      <c r="D7" s="29" t="s">
        <v>154</v>
      </c>
      <c r="E7" s="30">
        <v>16000</v>
      </c>
    </row>
    <row r="8" spans="1:5" x14ac:dyDescent="0.2">
      <c r="A8" s="28" t="s">
        <v>110</v>
      </c>
      <c r="B8" s="29" t="s">
        <v>76</v>
      </c>
      <c r="C8" s="29" t="s">
        <v>155</v>
      </c>
      <c r="D8" s="29" t="s">
        <v>68</v>
      </c>
      <c r="E8" s="30">
        <v>10000</v>
      </c>
    </row>
    <row r="9" spans="1:5" x14ac:dyDescent="0.2">
      <c r="A9" s="28" t="s">
        <v>112</v>
      </c>
      <c r="B9" s="29" t="s">
        <v>146</v>
      </c>
      <c r="C9" s="29" t="s">
        <v>153</v>
      </c>
      <c r="D9" s="29" t="s">
        <v>150</v>
      </c>
      <c r="E9" s="30">
        <v>13000</v>
      </c>
    </row>
    <row r="10" spans="1:5" x14ac:dyDescent="0.2">
      <c r="A10" s="28" t="s">
        <v>114</v>
      </c>
      <c r="B10" s="29" t="s">
        <v>156</v>
      </c>
      <c r="C10" s="29" t="s">
        <v>157</v>
      </c>
      <c r="D10" s="29" t="s">
        <v>125</v>
      </c>
      <c r="E10" s="30">
        <v>20000</v>
      </c>
    </row>
    <row r="11" spans="1:5" x14ac:dyDescent="0.2">
      <c r="A11" s="28" t="s">
        <v>116</v>
      </c>
      <c r="B11" s="29" t="s">
        <v>87</v>
      </c>
      <c r="C11" s="29" t="s">
        <v>153</v>
      </c>
      <c r="D11" s="29" t="s">
        <v>158</v>
      </c>
      <c r="E11" s="30">
        <v>14000</v>
      </c>
    </row>
    <row r="12" spans="1:5" x14ac:dyDescent="0.2">
      <c r="A12" s="28" t="s">
        <v>118</v>
      </c>
      <c r="B12" s="31" t="s">
        <v>146</v>
      </c>
      <c r="C12" s="29" t="s">
        <v>153</v>
      </c>
      <c r="D12" s="29" t="s">
        <v>152</v>
      </c>
      <c r="E12" s="30">
        <v>18000</v>
      </c>
    </row>
    <row r="13" spans="1:5" x14ac:dyDescent="0.2">
      <c r="A13" s="28" t="s">
        <v>120</v>
      </c>
      <c r="B13" s="29" t="s">
        <v>33</v>
      </c>
      <c r="C13" s="29" t="s">
        <v>151</v>
      </c>
      <c r="D13" s="29" t="s">
        <v>68</v>
      </c>
      <c r="E13" s="30">
        <v>12000</v>
      </c>
    </row>
    <row r="14" spans="1:5" x14ac:dyDescent="0.2">
      <c r="A14" s="28" t="s">
        <v>122</v>
      </c>
      <c r="B14" s="29" t="s">
        <v>82</v>
      </c>
      <c r="C14" s="29" t="s">
        <v>153</v>
      </c>
      <c r="D14" s="29" t="s">
        <v>150</v>
      </c>
      <c r="E14" s="30">
        <v>16000</v>
      </c>
    </row>
    <row r="15" spans="1:5" x14ac:dyDescent="0.2">
      <c r="A15" s="28" t="s">
        <v>124</v>
      </c>
      <c r="B15" s="29" t="s">
        <v>159</v>
      </c>
      <c r="C15" s="29" t="s">
        <v>160</v>
      </c>
      <c r="D15" s="29" t="s">
        <v>152</v>
      </c>
      <c r="E15" s="30">
        <v>20000</v>
      </c>
    </row>
    <row r="16" spans="1:5" x14ac:dyDescent="0.2">
      <c r="A16" s="28" t="s">
        <v>126</v>
      </c>
      <c r="B16" s="29" t="s">
        <v>161</v>
      </c>
      <c r="C16" s="29" t="s">
        <v>151</v>
      </c>
      <c r="D16" s="29" t="s">
        <v>154</v>
      </c>
      <c r="E16" s="30">
        <v>21000</v>
      </c>
    </row>
    <row r="17" spans="1:5" x14ac:dyDescent="0.2">
      <c r="A17" s="32" t="s">
        <v>128</v>
      </c>
      <c r="B17" s="29" t="s">
        <v>162</v>
      </c>
      <c r="C17" s="29" t="s">
        <v>163</v>
      </c>
      <c r="D17" s="29" t="s">
        <v>150</v>
      </c>
      <c r="E17" s="30">
        <v>19000</v>
      </c>
    </row>
    <row r="18" spans="1:5" x14ac:dyDescent="0.2">
      <c r="A18" s="32" t="s">
        <v>130</v>
      </c>
      <c r="B18" s="29" t="s">
        <v>45</v>
      </c>
      <c r="C18" s="29" t="s">
        <v>164</v>
      </c>
      <c r="D18" s="29" t="s">
        <v>152</v>
      </c>
      <c r="E18" s="30">
        <v>18000</v>
      </c>
    </row>
    <row r="19" spans="1:5" x14ac:dyDescent="0.2">
      <c r="A19" s="32" t="s">
        <v>132</v>
      </c>
      <c r="B19" s="29" t="s">
        <v>159</v>
      </c>
      <c r="C19" s="29" t="s">
        <v>151</v>
      </c>
      <c r="D19" s="29" t="s">
        <v>68</v>
      </c>
      <c r="E19" s="30">
        <v>22000</v>
      </c>
    </row>
    <row r="20" spans="1:5" x14ac:dyDescent="0.2">
      <c r="A20" s="32" t="s">
        <v>134</v>
      </c>
      <c r="B20" s="29" t="s">
        <v>86</v>
      </c>
      <c r="C20" s="29" t="s">
        <v>155</v>
      </c>
      <c r="D20" s="29" t="s">
        <v>165</v>
      </c>
      <c r="E20" s="30">
        <v>9000</v>
      </c>
    </row>
    <row r="21" spans="1:5" x14ac:dyDescent="0.2">
      <c r="A21" s="33" t="s">
        <v>136</v>
      </c>
      <c r="B21" s="34" t="s">
        <v>145</v>
      </c>
      <c r="C21" s="34" t="s">
        <v>153</v>
      </c>
      <c r="D21" s="34" t="s">
        <v>152</v>
      </c>
      <c r="E21" s="35">
        <v>21000</v>
      </c>
    </row>
  </sheetData>
  <mergeCells count="1">
    <mergeCell ref="A1:E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DATA</vt:lpstr>
      <vt:lpstr>FATIMA</vt:lpstr>
      <vt:lpstr>TAHA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2024-11-11T05:30:27Z</dcterms:modified>
</cp:coreProperties>
</file>