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apple/Desktop/FIN/"/>
    </mc:Choice>
  </mc:AlternateContent>
  <bookViews>
    <workbookView xWindow="13380" yWindow="460" windowWidth="15420" windowHeight="16760" tabRatio="500"/>
  </bookViews>
  <sheets>
    <sheet name="Portfolio" sheetId="1" r:id="rId1"/>
    <sheet name="Prices" sheetId="3" r:id="rId2"/>
    <sheet name="Daily Weights" sheetId="4" r:id="rId3"/>
    <sheet name="Graph" sheetId="5" r:id="rId4"/>
  </sheets>
  <calcPr calcId="150000" calcMode="manual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9" i="1" l="1"/>
  <c r="I9" i="1"/>
  <c r="L9" i="1"/>
  <c r="K5" i="1"/>
  <c r="I5" i="1"/>
  <c r="L5" i="1"/>
  <c r="K11" i="1"/>
  <c r="I11" i="1"/>
  <c r="L11" i="1"/>
  <c r="K8" i="1"/>
  <c r="I8" i="1"/>
  <c r="L8" i="1"/>
  <c r="K7" i="1"/>
  <c r="I7" i="1"/>
  <c r="L7" i="1"/>
  <c r="K6" i="1"/>
  <c r="I6" i="1"/>
  <c r="L6" i="1"/>
  <c r="K4" i="1"/>
  <c r="I4" i="1"/>
  <c r="L4" i="1"/>
  <c r="K3" i="1"/>
  <c r="I3" i="1"/>
  <c r="L3" i="1"/>
  <c r="W9" i="3"/>
  <c r="W8" i="3"/>
  <c r="W7" i="3"/>
  <c r="W6" i="3"/>
  <c r="W5" i="3"/>
  <c r="W4" i="3"/>
  <c r="W3" i="3"/>
  <c r="F133" i="4"/>
  <c r="F126" i="4"/>
  <c r="F127" i="4"/>
  <c r="F128" i="4"/>
  <c r="F129" i="4"/>
  <c r="F130" i="4"/>
  <c r="F131" i="4"/>
  <c r="F132" i="4"/>
  <c r="F134" i="4"/>
  <c r="F135" i="4"/>
  <c r="G132" i="4"/>
  <c r="G133" i="4"/>
  <c r="G134" i="4"/>
  <c r="G131" i="4"/>
  <c r="G130" i="4"/>
  <c r="G129" i="4"/>
  <c r="G128" i="4"/>
  <c r="G127" i="4"/>
  <c r="G126" i="4"/>
  <c r="F122" i="4"/>
  <c r="F115" i="4"/>
  <c r="F116" i="4"/>
  <c r="F117" i="4"/>
  <c r="F118" i="4"/>
  <c r="F119" i="4"/>
  <c r="F120" i="4"/>
  <c r="F121" i="4"/>
  <c r="F123" i="4"/>
  <c r="F124" i="4"/>
  <c r="G121" i="4"/>
  <c r="G122" i="4"/>
  <c r="G123" i="4"/>
  <c r="G120" i="4"/>
  <c r="G119" i="4"/>
  <c r="G118" i="4"/>
  <c r="G117" i="4"/>
  <c r="G116" i="4"/>
  <c r="G115" i="4"/>
  <c r="F112" i="4"/>
  <c r="F106" i="4"/>
  <c r="F107" i="4"/>
  <c r="F108" i="4"/>
  <c r="F109" i="4"/>
  <c r="F110" i="4"/>
  <c r="F111" i="4"/>
  <c r="F113" i="4"/>
  <c r="G112" i="4"/>
  <c r="G111" i="4"/>
  <c r="G110" i="4"/>
  <c r="G109" i="4"/>
  <c r="G108" i="4"/>
  <c r="G107" i="4"/>
  <c r="G106" i="4"/>
  <c r="F103" i="4"/>
  <c r="F97" i="4"/>
  <c r="F98" i="4"/>
  <c r="F99" i="4"/>
  <c r="F100" i="4"/>
  <c r="F101" i="4"/>
  <c r="F102" i="4"/>
  <c r="F104" i="4"/>
  <c r="G103" i="4"/>
  <c r="G102" i="4"/>
  <c r="G101" i="4"/>
  <c r="G100" i="4"/>
  <c r="G99" i="4"/>
  <c r="G98" i="4"/>
  <c r="G97" i="4"/>
  <c r="F94" i="4"/>
  <c r="F88" i="4"/>
  <c r="F89" i="4"/>
  <c r="F90" i="4"/>
  <c r="F91" i="4"/>
  <c r="F92" i="4"/>
  <c r="F93" i="4"/>
  <c r="F95" i="4"/>
  <c r="G94" i="4"/>
  <c r="G93" i="4"/>
  <c r="G92" i="4"/>
  <c r="G91" i="4"/>
  <c r="G90" i="4"/>
  <c r="G89" i="4"/>
  <c r="G88" i="4"/>
  <c r="F85" i="4"/>
  <c r="F79" i="4"/>
  <c r="F80" i="4"/>
  <c r="F81" i="4"/>
  <c r="F82" i="4"/>
  <c r="F83" i="4"/>
  <c r="F84" i="4"/>
  <c r="F86" i="4"/>
  <c r="G85" i="4"/>
  <c r="G84" i="4"/>
  <c r="G83" i="4"/>
  <c r="G82" i="4"/>
  <c r="G81" i="4"/>
  <c r="G80" i="4"/>
  <c r="G79" i="4"/>
  <c r="F76" i="4"/>
  <c r="F70" i="4"/>
  <c r="F71" i="4"/>
  <c r="F72" i="4"/>
  <c r="F73" i="4"/>
  <c r="F74" i="4"/>
  <c r="F75" i="4"/>
  <c r="F77" i="4"/>
  <c r="G76" i="4"/>
  <c r="G75" i="4"/>
  <c r="G74" i="4"/>
  <c r="G73" i="4"/>
  <c r="G72" i="4"/>
  <c r="G71" i="4"/>
  <c r="G70" i="4"/>
  <c r="F65" i="4"/>
  <c r="F61" i="4"/>
  <c r="F62" i="4"/>
  <c r="F63" i="4"/>
  <c r="F64" i="4"/>
  <c r="F66" i="4"/>
  <c r="F67" i="4"/>
  <c r="F68" i="4"/>
  <c r="G65" i="4"/>
  <c r="G67" i="4"/>
  <c r="G66" i="4"/>
  <c r="G64" i="4"/>
  <c r="G63" i="4"/>
  <c r="G62" i="4"/>
  <c r="G61" i="4"/>
  <c r="F58" i="4"/>
  <c r="F52" i="4"/>
  <c r="F53" i="4"/>
  <c r="F54" i="4"/>
  <c r="F55" i="4"/>
  <c r="F56" i="4"/>
  <c r="F57" i="4"/>
  <c r="F59" i="4"/>
  <c r="G58" i="4"/>
  <c r="G57" i="4"/>
  <c r="G56" i="4"/>
  <c r="G55" i="4"/>
  <c r="G54" i="4"/>
  <c r="G53" i="4"/>
  <c r="G52" i="4"/>
  <c r="F49" i="4"/>
  <c r="F43" i="4"/>
  <c r="F44" i="4"/>
  <c r="F45" i="4"/>
  <c r="F46" i="4"/>
  <c r="F47" i="4"/>
  <c r="F48" i="4"/>
  <c r="F50" i="4"/>
  <c r="G49" i="4"/>
  <c r="G48" i="4"/>
  <c r="G47" i="4"/>
  <c r="G46" i="4"/>
  <c r="G45" i="4"/>
  <c r="G44" i="4"/>
  <c r="G43" i="4"/>
  <c r="F40" i="4"/>
  <c r="F34" i="4"/>
  <c r="F35" i="4"/>
  <c r="F36" i="4"/>
  <c r="F37" i="4"/>
  <c r="F38" i="4"/>
  <c r="F39" i="4"/>
  <c r="F41" i="4"/>
  <c r="G40" i="4"/>
  <c r="G39" i="4"/>
  <c r="G38" i="4"/>
  <c r="G37" i="4"/>
  <c r="G36" i="4"/>
  <c r="G35" i="4"/>
  <c r="G34" i="4"/>
  <c r="F31" i="4"/>
  <c r="F25" i="4"/>
  <c r="F26" i="4"/>
  <c r="F27" i="4"/>
  <c r="F28" i="4"/>
  <c r="F29" i="4"/>
  <c r="F30" i="4"/>
  <c r="F32" i="4"/>
  <c r="G31" i="4"/>
  <c r="G30" i="4"/>
  <c r="G29" i="4"/>
  <c r="G28" i="4"/>
  <c r="G27" i="4"/>
  <c r="G26" i="4"/>
  <c r="G25" i="4"/>
  <c r="F21" i="4"/>
  <c r="F15" i="4"/>
  <c r="F16" i="4"/>
  <c r="F17" i="4"/>
  <c r="F18" i="4"/>
  <c r="F19" i="4"/>
  <c r="F20" i="4"/>
  <c r="F22" i="4"/>
  <c r="G21" i="4"/>
  <c r="G20" i="4"/>
  <c r="G19" i="4"/>
  <c r="G18" i="4"/>
  <c r="G17" i="4"/>
  <c r="G16" i="4"/>
  <c r="G15" i="4"/>
  <c r="F6" i="4"/>
  <c r="F5" i="4"/>
  <c r="F7" i="4"/>
  <c r="F8" i="4"/>
  <c r="F9" i="4"/>
  <c r="F10" i="4"/>
  <c r="F11" i="4"/>
  <c r="F12" i="4"/>
  <c r="G6" i="4"/>
  <c r="G11" i="4"/>
  <c r="G10" i="4"/>
  <c r="G9" i="4"/>
  <c r="G8" i="4"/>
  <c r="G7" i="4"/>
  <c r="G5" i="4"/>
  <c r="I126" i="4"/>
  <c r="L126" i="4"/>
  <c r="I115" i="4"/>
  <c r="L115" i="4"/>
  <c r="I106" i="4"/>
  <c r="L106" i="4"/>
  <c r="I97" i="4"/>
  <c r="L97" i="4"/>
  <c r="I88" i="4"/>
  <c r="L88" i="4"/>
  <c r="I79" i="4"/>
  <c r="L79" i="4"/>
  <c r="I70" i="4"/>
  <c r="L70" i="4"/>
  <c r="I61" i="4"/>
  <c r="L61" i="4"/>
  <c r="I52" i="4"/>
  <c r="L52" i="4"/>
  <c r="I43" i="4"/>
  <c r="L43" i="4"/>
  <c r="I34" i="4"/>
  <c r="L34" i="4"/>
  <c r="I25" i="4"/>
  <c r="L25" i="4"/>
  <c r="I15" i="4"/>
  <c r="L15" i="4"/>
  <c r="I5" i="4"/>
  <c r="L5" i="4"/>
</calcChain>
</file>

<file path=xl/sharedStrings.xml><?xml version="1.0" encoding="utf-8"?>
<sst xmlns="http://schemas.openxmlformats.org/spreadsheetml/2006/main" count="193" uniqueCount="50">
  <si>
    <t>Tech Industry</t>
  </si>
  <si>
    <t>Tesla</t>
  </si>
  <si>
    <t>Nasdaq</t>
  </si>
  <si>
    <t>TSLA</t>
  </si>
  <si>
    <t>Tech</t>
  </si>
  <si>
    <t>Red Hat Inc.</t>
  </si>
  <si>
    <t>RHT</t>
  </si>
  <si>
    <t>Twitter</t>
  </si>
  <si>
    <t>TWTR</t>
  </si>
  <si>
    <t>Intel Corporation</t>
  </si>
  <si>
    <t>INTC</t>
  </si>
  <si>
    <t>NXPI Semiconductors N.V.</t>
  </si>
  <si>
    <t>NXPI</t>
  </si>
  <si>
    <t>Texas Instructments</t>
  </si>
  <si>
    <t>TXN</t>
  </si>
  <si>
    <t>Sony Corporation</t>
  </si>
  <si>
    <t>SNE</t>
  </si>
  <si>
    <t>Nokia Corporation</t>
  </si>
  <si>
    <t>NYSE</t>
  </si>
  <si>
    <t>NOK</t>
  </si>
  <si>
    <t>Company</t>
  </si>
  <si>
    <t>Where Traded</t>
  </si>
  <si>
    <t>Symbol</t>
  </si>
  <si>
    <t>Industry</t>
  </si>
  <si>
    <t>Beta</t>
  </si>
  <si>
    <t>P/E Ratio</t>
  </si>
  <si>
    <t>Current Price</t>
  </si>
  <si>
    <t>YTD Return</t>
  </si>
  <si>
    <t>Book Value</t>
    <phoneticPr fontId="4" type="noConversion"/>
  </si>
  <si>
    <t>Market Value</t>
    <phoneticPr fontId="4" type="noConversion"/>
  </si>
  <si>
    <t>Quantity</t>
  </si>
  <si>
    <t>Risk Free Rate</t>
    <phoneticPr fontId="4" type="noConversion"/>
  </si>
  <si>
    <t>Expected Return</t>
    <phoneticPr fontId="4" type="noConversion"/>
  </si>
  <si>
    <t>Sharp Ratio</t>
    <phoneticPr fontId="4" type="noConversion"/>
  </si>
  <si>
    <t>Price Bought</t>
    <phoneticPr fontId="4" type="noConversion"/>
  </si>
  <si>
    <t>Price Paid</t>
  </si>
  <si>
    <t>Price Paid</t>
    <phoneticPr fontId="4" type="noConversion"/>
  </si>
  <si>
    <t>% Return</t>
    <phoneticPr fontId="4" type="noConversion"/>
  </si>
  <si>
    <t>Stock</t>
    <phoneticPr fontId="4" type="noConversion"/>
  </si>
  <si>
    <t>Price at Close</t>
  </si>
  <si>
    <t>Weight</t>
  </si>
  <si>
    <t>Portfolio Beta</t>
  </si>
  <si>
    <t>Risk Free</t>
  </si>
  <si>
    <t>Expected Return on Market</t>
  </si>
  <si>
    <t>Portfolio Return</t>
  </si>
  <si>
    <t>Market Value</t>
    <phoneticPr fontId="4" type="noConversion"/>
  </si>
  <si>
    <t>Sharp Ratio</t>
    <phoneticPr fontId="4" type="noConversion"/>
  </si>
  <si>
    <t>NOK</t>
    <phoneticPr fontId="4" type="noConversion"/>
  </si>
  <si>
    <t>Quantity</t>
    <phoneticPr fontId="4" type="noConversion"/>
  </si>
  <si>
    <t>% Return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</si>
</sst>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\ #,##0.00;[Red]\-&quot;$&quot;\ #,##0.00"/>
    <numFmt numFmtId="44" formatCode="_-&quot;$&quot;\ * #,##0.00_-;\-&quot;$&quot;\ * #,##0.00_-;_-&quot;$&quot;\ * &quot;-&quot;??_-;_-@_-"/>
    <numFmt numFmtId="176" formatCode="0.0000000000000000%"/>
    <numFmt numFmtId="177" formatCode="0.000000%"/>
  </numFmts>
  <fonts count="12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13"/>
      <color theme="1"/>
      <name val="Arial"/>
    </font>
    <font>
      <sz val="9"/>
      <name val="DengXian"/>
      <family val="2"/>
      <charset val="134"/>
      <scheme val="minor"/>
    </font>
    <font>
      <b/>
      <sz val="13"/>
      <color theme="1"/>
      <name val="Arial"/>
    </font>
    <font>
      <b/>
      <sz val="12"/>
      <color theme="1"/>
      <name val="Arial"/>
    </font>
    <font>
      <sz val="13"/>
      <color rgb="FFFF0000"/>
      <name val="Arial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3"/>
      <color rgb="FF000000"/>
      <name val="Arial"/>
    </font>
    <font>
      <sz val="12"/>
      <color rgb="FF000000"/>
      <name val="DengXian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8" fontId="3" fillId="0" borderId="0" xfId="0" applyNumberFormat="1" applyFont="1"/>
    <xf numFmtId="10" fontId="0" fillId="0" borderId="0" xfId="0" applyNumberFormat="1"/>
    <xf numFmtId="10" fontId="3" fillId="0" borderId="0" xfId="0" applyNumberFormat="1" applyFont="1"/>
    <xf numFmtId="0" fontId="5" fillId="0" borderId="0" xfId="0" applyFont="1"/>
    <xf numFmtId="9" fontId="0" fillId="0" borderId="0" xfId="0" applyNumberFormat="1"/>
    <xf numFmtId="16" fontId="5" fillId="0" borderId="0" xfId="0" applyNumberFormat="1" applyFont="1"/>
    <xf numFmtId="16" fontId="0" fillId="0" borderId="0" xfId="0" applyNumberFormat="1"/>
    <xf numFmtId="16" fontId="6" fillId="0" borderId="0" xfId="0" applyNumberFormat="1" applyFont="1"/>
    <xf numFmtId="0" fontId="7" fillId="0" borderId="0" xfId="0" applyFont="1"/>
    <xf numFmtId="10" fontId="0" fillId="0" borderId="0" xfId="1" applyNumberFormat="1" applyFont="1"/>
    <xf numFmtId="176" fontId="0" fillId="0" borderId="0" xfId="0" applyNumberFormat="1"/>
    <xf numFmtId="0" fontId="10" fillId="0" borderId="0" xfId="0" applyFont="1"/>
    <xf numFmtId="0" fontId="11" fillId="0" borderId="0" xfId="0" applyFont="1"/>
    <xf numFmtId="177" fontId="0" fillId="0" borderId="0" xfId="1" applyNumberFormat="1" applyFont="1"/>
    <xf numFmtId="8" fontId="0" fillId="0" borderId="0" xfId="0" applyNumberFormat="1"/>
    <xf numFmtId="44" fontId="5" fillId="0" borderId="0" xfId="6" applyFont="1"/>
    <xf numFmtId="44" fontId="0" fillId="0" borderId="0" xfId="6" applyFont="1"/>
    <xf numFmtId="8" fontId="3" fillId="2" borderId="0" xfId="0" applyNumberFormat="1" applyFont="1" applyFill="1"/>
  </cellXfs>
  <cellStyles count="7">
    <cellStyle name="已访问的超链接" xfId="3" builtinId="9" hidden="1"/>
    <cellStyle name="已访问的超链接" xfId="5" builtinId="9" hidden="1"/>
    <cellStyle name="常规" xfId="0" builtinId="0"/>
    <cellStyle name="百分比" xfId="1" builtinId="5"/>
    <cellStyle name="货币" xfId="6" builtinId="4"/>
    <cellStyle name="超链接" xfId="2" builtinId="8" hidden="1"/>
    <cellStyle name="超链接" xfId="4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Graph!$B$2</c:f>
              <c:strCache>
                <c:ptCount val="1"/>
                <c:pt idx="0">
                  <c:v>Portfolio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744986753957006"/>
                  <c:y val="0.068749208167488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791262731131654"/>
                  <c:y val="0.11484045894612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629296811020387"/>
                  <c:y val="-0.069524544168417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791262731131654"/>
                  <c:y val="0.064559094460339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791262731131654"/>
                  <c:y val="0.064559094460339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0.0559882845258416"/>
                  <c:y val="-0.069524544168417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0.108763668038002"/>
                  <c:y val="-0.077904771582714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Graph!$A$3:$A$16</c:f>
              <c:numCache>
                <c:formatCode>d\-mmm</c:formatCode>
                <c:ptCount val="14"/>
                <c:pt idx="0">
                  <c:v>42828.0</c:v>
                </c:pt>
                <c:pt idx="1">
                  <c:v>42829.0</c:v>
                </c:pt>
                <c:pt idx="2">
                  <c:v>42830.0</c:v>
                </c:pt>
                <c:pt idx="3">
                  <c:v>42831.0</c:v>
                </c:pt>
                <c:pt idx="4">
                  <c:v>42832.0</c:v>
                </c:pt>
                <c:pt idx="5">
                  <c:v>42835.0</c:v>
                </c:pt>
                <c:pt idx="6">
                  <c:v>42836.0</c:v>
                </c:pt>
                <c:pt idx="7">
                  <c:v>42837.0</c:v>
                </c:pt>
                <c:pt idx="8">
                  <c:v>42838.0</c:v>
                </c:pt>
                <c:pt idx="9">
                  <c:v>42842.0</c:v>
                </c:pt>
                <c:pt idx="10">
                  <c:v>42843.0</c:v>
                </c:pt>
                <c:pt idx="11">
                  <c:v>42844.0</c:v>
                </c:pt>
                <c:pt idx="12">
                  <c:v>42845.0</c:v>
                </c:pt>
                <c:pt idx="13">
                  <c:v>42846.0</c:v>
                </c:pt>
              </c:numCache>
            </c:numRef>
          </c:cat>
          <c:val>
            <c:numRef>
              <c:f>Graph!$B$3:$B$16</c:f>
              <c:numCache>
                <c:formatCode>0.000000%</c:formatCode>
                <c:ptCount val="14"/>
                <c:pt idx="0">
                  <c:v>0.000765830744511742</c:v>
                </c:pt>
                <c:pt idx="1">
                  <c:v>0.000765734931278202</c:v>
                </c:pt>
                <c:pt idx="2">
                  <c:v>0.000765562401335166</c:v>
                </c:pt>
                <c:pt idx="3">
                  <c:v>0.000765630263134703</c:v>
                </c:pt>
                <c:pt idx="4">
                  <c:v>0.000765624492909253</c:v>
                </c:pt>
                <c:pt idx="5">
                  <c:v>0.000765702551422514</c:v>
                </c:pt>
                <c:pt idx="6">
                  <c:v>0.000765673742506535</c:v>
                </c:pt>
                <c:pt idx="7">
                  <c:v>0.000765594275163204</c:v>
                </c:pt>
                <c:pt idx="8">
                  <c:v>0.000765697257430044</c:v>
                </c:pt>
                <c:pt idx="9">
                  <c:v>0.000765861762368233</c:v>
                </c:pt>
                <c:pt idx="10">
                  <c:v>0.000765948485801081</c:v>
                </c:pt>
                <c:pt idx="11">
                  <c:v>0.000765854362638152</c:v>
                </c:pt>
                <c:pt idx="12">
                  <c:v>0.000789520193954475</c:v>
                </c:pt>
                <c:pt idx="13">
                  <c:v>0.000790187762223958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350463424"/>
        <c:axId val="-1351903392"/>
      </c:lineChart>
      <c:dateAx>
        <c:axId val="-13504634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51903392"/>
        <c:crosses val="autoZero"/>
        <c:auto val="1"/>
        <c:lblOffset val="100"/>
        <c:baseTimeUnit val="days"/>
      </c:dateAx>
      <c:valAx>
        <c:axId val="-135190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5046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740679</xdr:colOff>
      <xdr:row>4</xdr:row>
      <xdr:rowOff>83430</xdr:rowOff>
    </xdr:from>
    <xdr:to>
      <xdr:col>9</xdr:col>
      <xdr:colOff>454232</xdr:colOff>
      <xdr:row>19</xdr:row>
      <xdr:rowOff>55250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zoomScale="169" workbookViewId="0">
      <selection activeCell="A4" sqref="A4"/>
    </sheetView>
  </sheetViews>
  <sheetFormatPr baseColWidth="10" defaultRowHeight="16" x14ac:dyDescent="0.2"/>
  <cols>
    <col min="1" max="1" width="27.5" bestFit="1" customWidth="1"/>
    <col min="2" max="2" width="15.83203125" bestFit="1" customWidth="1"/>
    <col min="5" max="5" width="11" bestFit="1" customWidth="1"/>
    <col min="6" max="6" width="11" customWidth="1"/>
    <col min="7" max="7" width="15.1640625" hidden="1" customWidth="1"/>
    <col min="8" max="8" width="13.33203125" hidden="1" customWidth="1"/>
    <col min="9" max="9" width="13.1640625" bestFit="1" customWidth="1"/>
    <col min="10" max="10" width="14.83203125" hidden="1" customWidth="1"/>
    <col min="11" max="11" width="14.83203125" style="18" bestFit="1" customWidth="1"/>
    <col min="12" max="12" width="14.83203125" bestFit="1" customWidth="1"/>
    <col min="13" max="13" width="16.5" bestFit="1" customWidth="1"/>
    <col min="14" max="14" width="18.6640625" bestFit="1" customWidth="1"/>
    <col min="15" max="15" width="13.5" bestFit="1" customWidth="1"/>
  </cols>
  <sheetData>
    <row r="1" spans="1:16" ht="17" x14ac:dyDescent="0.2">
      <c r="A1" s="5" t="s">
        <v>20</v>
      </c>
      <c r="B1" s="5" t="s">
        <v>21</v>
      </c>
      <c r="C1" s="5" t="s">
        <v>22</v>
      </c>
      <c r="D1" s="5" t="s">
        <v>25</v>
      </c>
      <c r="E1" s="5" t="s">
        <v>24</v>
      </c>
      <c r="F1" s="5" t="s">
        <v>48</v>
      </c>
      <c r="G1" s="5" t="s">
        <v>26</v>
      </c>
      <c r="H1" s="5" t="s">
        <v>27</v>
      </c>
      <c r="I1" s="5" t="s">
        <v>28</v>
      </c>
      <c r="K1" s="17" t="s">
        <v>29</v>
      </c>
      <c r="L1" s="5" t="s">
        <v>49</v>
      </c>
      <c r="M1" s="5" t="s">
        <v>34</v>
      </c>
      <c r="N1" s="5" t="s">
        <v>31</v>
      </c>
      <c r="O1" s="5" t="s">
        <v>32</v>
      </c>
      <c r="P1" s="5" t="s">
        <v>33</v>
      </c>
    </row>
    <row r="2" spans="1:16" ht="17" x14ac:dyDescent="0.2">
      <c r="A2" s="1" t="s">
        <v>0</v>
      </c>
      <c r="B2" s="1"/>
      <c r="C2" s="1"/>
      <c r="D2" s="1"/>
      <c r="E2" s="1"/>
      <c r="F2" s="1"/>
      <c r="G2" s="1"/>
      <c r="H2" s="1"/>
      <c r="N2" s="6">
        <v>7.0000000000000007E-2</v>
      </c>
    </row>
    <row r="3" spans="1:16" ht="17" x14ac:dyDescent="0.2">
      <c r="A3" s="1" t="s">
        <v>1</v>
      </c>
      <c r="B3" s="1" t="s">
        <v>2</v>
      </c>
      <c r="C3" s="1" t="s">
        <v>3</v>
      </c>
      <c r="D3" s="1">
        <v>-66.08</v>
      </c>
      <c r="E3" s="1">
        <v>1.1399999999999999</v>
      </c>
      <c r="F3" s="1">
        <v>40</v>
      </c>
      <c r="G3" s="2">
        <v>288.14</v>
      </c>
      <c r="H3" s="1"/>
      <c r="I3" s="16">
        <f>F3*G3</f>
        <v>11525.599999999999</v>
      </c>
      <c r="J3" s="1">
        <v>305.60000000000002</v>
      </c>
      <c r="K3" s="18">
        <f>F3*J3</f>
        <v>12224</v>
      </c>
      <c r="L3" s="11">
        <f>(K3-I3)/I3</f>
        <v>6.0595543832859158E-2</v>
      </c>
      <c r="N3" s="6">
        <v>7.0000000000000007E-2</v>
      </c>
    </row>
    <row r="4" spans="1:16" ht="17" x14ac:dyDescent="0.2">
      <c r="A4" s="1" t="s">
        <v>5</v>
      </c>
      <c r="B4" s="1" t="s">
        <v>2</v>
      </c>
      <c r="C4" s="1" t="s">
        <v>6</v>
      </c>
      <c r="D4" s="1">
        <v>63.12</v>
      </c>
      <c r="E4" s="1">
        <v>1.48</v>
      </c>
      <c r="F4" s="1">
        <v>200</v>
      </c>
      <c r="G4" s="2">
        <v>86.8</v>
      </c>
      <c r="H4" s="1"/>
      <c r="I4" s="16">
        <f>F4*G4</f>
        <v>17360</v>
      </c>
      <c r="J4" s="1">
        <v>87.02</v>
      </c>
      <c r="K4" s="18">
        <f>F4*J4</f>
        <v>17404</v>
      </c>
      <c r="L4" s="11">
        <f>(K4-I4)/I4</f>
        <v>2.534562211981567E-3</v>
      </c>
      <c r="N4" s="6">
        <v>7.0000000000000007E-2</v>
      </c>
    </row>
    <row r="5" spans="1:16" ht="17" x14ac:dyDescent="0.2">
      <c r="A5" s="1" t="s">
        <v>7</v>
      </c>
      <c r="B5" s="1" t="s">
        <v>2</v>
      </c>
      <c r="C5" s="1" t="s">
        <v>8</v>
      </c>
      <c r="D5" s="1">
        <v>-22.63</v>
      </c>
      <c r="E5" s="1">
        <v>1.07</v>
      </c>
      <c r="F5" s="1">
        <v>1000</v>
      </c>
      <c r="G5" s="2">
        <v>14.41</v>
      </c>
      <c r="H5" s="1"/>
      <c r="I5" s="16">
        <f>F5*G5</f>
        <v>14410</v>
      </c>
      <c r="J5" s="1">
        <v>14.63</v>
      </c>
      <c r="K5" s="18">
        <f>F5*J5</f>
        <v>14630</v>
      </c>
      <c r="L5" s="11">
        <f>(K5-I5)/I5</f>
        <v>1.5267175572519083E-2</v>
      </c>
      <c r="N5" s="6">
        <v>7.0000000000000007E-2</v>
      </c>
    </row>
    <row r="6" spans="1:16" ht="17" x14ac:dyDescent="0.2">
      <c r="A6" s="1" t="s">
        <v>9</v>
      </c>
      <c r="B6" s="1" t="s">
        <v>2</v>
      </c>
      <c r="C6" s="1" t="s">
        <v>10</v>
      </c>
      <c r="D6" s="1">
        <v>17.27</v>
      </c>
      <c r="E6" s="1">
        <v>1.1100000000000001</v>
      </c>
      <c r="F6" s="1">
        <v>1000</v>
      </c>
      <c r="G6" s="2">
        <v>35.700000000000003</v>
      </c>
      <c r="H6" s="4">
        <v>3.0700000000000002E-2</v>
      </c>
      <c r="I6" s="16">
        <f>F6*G6</f>
        <v>35700</v>
      </c>
      <c r="J6" s="1">
        <v>36.32</v>
      </c>
      <c r="K6" s="18">
        <f>F6*J6</f>
        <v>36320</v>
      </c>
      <c r="L6" s="11">
        <f>(K6-I6)/I6</f>
        <v>1.7366946778711485E-2</v>
      </c>
      <c r="N6" s="6">
        <v>7.0000000000000007E-2</v>
      </c>
    </row>
    <row r="7" spans="1:16" ht="17" x14ac:dyDescent="0.2">
      <c r="A7" s="1" t="s">
        <v>11</v>
      </c>
      <c r="B7" s="1" t="s">
        <v>2</v>
      </c>
      <c r="C7" s="1" t="s">
        <v>12</v>
      </c>
      <c r="D7" s="1">
        <v>180.31</v>
      </c>
      <c r="E7" s="1">
        <v>0.96</v>
      </c>
      <c r="F7" s="1">
        <v>500</v>
      </c>
      <c r="G7" s="2">
        <v>103.52</v>
      </c>
      <c r="H7" s="1"/>
      <c r="I7" s="16">
        <f>F7*G7</f>
        <v>51760</v>
      </c>
      <c r="J7" s="1">
        <v>104.36</v>
      </c>
      <c r="K7" s="18">
        <f>F7*J7</f>
        <v>52180</v>
      </c>
      <c r="L7" s="11">
        <f>(K7-I7)/I7</f>
        <v>8.1143740340030909E-3</v>
      </c>
      <c r="N7" s="6">
        <v>7.0000000000000007E-2</v>
      </c>
    </row>
    <row r="8" spans="1:16" ht="17" x14ac:dyDescent="0.2">
      <c r="A8" s="1" t="s">
        <v>13</v>
      </c>
      <c r="B8" s="1" t="s">
        <v>2</v>
      </c>
      <c r="C8" s="1" t="s">
        <v>14</v>
      </c>
      <c r="D8" s="1">
        <v>23.34</v>
      </c>
      <c r="E8" s="1">
        <v>1.25</v>
      </c>
      <c r="F8" s="1">
        <v>200</v>
      </c>
      <c r="G8" s="2">
        <v>79.41</v>
      </c>
      <c r="H8" s="4">
        <v>2.5399999999999999E-2</v>
      </c>
      <c r="I8" s="16">
        <f>F8*G8</f>
        <v>15882</v>
      </c>
      <c r="J8" s="1">
        <v>79.81</v>
      </c>
      <c r="K8" s="18">
        <f>F8*J8</f>
        <v>15962</v>
      </c>
      <c r="L8" s="11">
        <f>(K8-I8)/I8</f>
        <v>5.0371489736808963E-3</v>
      </c>
      <c r="N8" s="6">
        <v>7.0000000000000007E-2</v>
      </c>
    </row>
    <row r="9" spans="1:16" ht="17" x14ac:dyDescent="0.2">
      <c r="A9" s="1" t="s">
        <v>15</v>
      </c>
      <c r="B9" s="1" t="s">
        <v>2</v>
      </c>
      <c r="C9" s="1" t="s">
        <v>16</v>
      </c>
      <c r="D9" s="1">
        <v>-111.03</v>
      </c>
      <c r="E9" s="1">
        <v>1.79</v>
      </c>
      <c r="F9" s="1">
        <v>500</v>
      </c>
      <c r="G9" s="19">
        <v>31.65</v>
      </c>
      <c r="H9" s="4">
        <v>5.4999999999999997E-3</v>
      </c>
      <c r="I9" s="16">
        <f>F9*33.13</f>
        <v>16565</v>
      </c>
      <c r="J9" s="1">
        <v>33.68</v>
      </c>
      <c r="K9" s="18">
        <f>F9*J9</f>
        <v>16840</v>
      </c>
      <c r="L9" s="11">
        <f>(K9-I9)/I9</f>
        <v>1.6601267733172352E-2</v>
      </c>
      <c r="N9" s="6">
        <v>7.0000000000000007E-2</v>
      </c>
    </row>
    <row r="10" spans="1:16" ht="17" x14ac:dyDescent="0.2">
      <c r="A10" s="1"/>
      <c r="B10" s="1"/>
      <c r="C10" s="1"/>
      <c r="D10" s="1"/>
      <c r="E10" s="1"/>
      <c r="F10" s="1"/>
      <c r="G10" s="1"/>
      <c r="H10" s="1"/>
      <c r="I10" s="16"/>
      <c r="J10" s="10"/>
      <c r="L10" s="11"/>
    </row>
    <row r="11" spans="1:16" ht="17" x14ac:dyDescent="0.2">
      <c r="A11" s="1" t="s">
        <v>17</v>
      </c>
      <c r="B11" s="1" t="s">
        <v>18</v>
      </c>
      <c r="C11" s="1" t="s">
        <v>19</v>
      </c>
      <c r="D11" s="1">
        <v>-37.619999999999997</v>
      </c>
      <c r="E11" s="1">
        <v>0.97</v>
      </c>
      <c r="F11" s="1">
        <v>1000</v>
      </c>
      <c r="G11" s="2">
        <v>5.24</v>
      </c>
      <c r="H11" s="4">
        <v>3.4500000000000003E-2</v>
      </c>
      <c r="I11" s="16">
        <f>F11*G11</f>
        <v>5240</v>
      </c>
      <c r="J11" s="1">
        <v>5.22</v>
      </c>
      <c r="K11" s="18">
        <f>F11*J11</f>
        <v>5220</v>
      </c>
      <c r="L11" s="11">
        <f>(K11-I11)/I11</f>
        <v>-3.8167938931297708E-3</v>
      </c>
      <c r="M11" s="6">
        <v>7.0000000000000007E-2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zoomScale="93" workbookViewId="0">
      <selection activeCell="A5" sqref="A5:XFD5"/>
    </sheetView>
  </sheetViews>
  <sheetFormatPr baseColWidth="10" defaultRowHeight="16" x14ac:dyDescent="0.2"/>
  <cols>
    <col min="1" max="1" width="27.5" bestFit="1" customWidth="1"/>
    <col min="6" max="6" width="11" bestFit="1" customWidth="1"/>
    <col min="7" max="7" width="11.83203125" bestFit="1" customWidth="1"/>
  </cols>
  <sheetData>
    <row r="1" spans="1:23" ht="17" x14ac:dyDescent="0.2">
      <c r="A1" s="5" t="s">
        <v>20</v>
      </c>
      <c r="B1" s="5" t="s">
        <v>21</v>
      </c>
      <c r="C1" s="5" t="s">
        <v>22</v>
      </c>
      <c r="D1" s="5" t="s">
        <v>23</v>
      </c>
      <c r="E1" s="5" t="s">
        <v>24</v>
      </c>
      <c r="F1" s="5" t="s">
        <v>25</v>
      </c>
      <c r="G1" s="5" t="s">
        <v>36</v>
      </c>
      <c r="H1" s="7">
        <v>42828</v>
      </c>
      <c r="I1" s="9">
        <v>42829</v>
      </c>
      <c r="J1" s="7">
        <v>42830</v>
      </c>
      <c r="K1" s="9">
        <v>42831</v>
      </c>
      <c r="L1" s="7">
        <v>42832</v>
      </c>
      <c r="M1" s="9">
        <v>42835</v>
      </c>
      <c r="N1" s="7">
        <v>42836</v>
      </c>
      <c r="O1" s="9">
        <v>42837</v>
      </c>
      <c r="P1" s="7">
        <v>42838</v>
      </c>
      <c r="Q1" s="7">
        <v>42842</v>
      </c>
      <c r="R1" s="9">
        <v>42843</v>
      </c>
      <c r="S1" s="7">
        <v>42844</v>
      </c>
      <c r="T1" s="9">
        <v>42845</v>
      </c>
      <c r="U1" s="7">
        <v>42846</v>
      </c>
      <c r="V1" s="9">
        <v>42849</v>
      </c>
      <c r="W1" t="s">
        <v>37</v>
      </c>
    </row>
    <row r="2" spans="1:23" ht="17" x14ac:dyDescent="0.2">
      <c r="A2" s="1"/>
      <c r="B2" s="1"/>
      <c r="C2" s="1"/>
      <c r="D2" s="1"/>
      <c r="E2" s="1"/>
      <c r="F2" s="1"/>
    </row>
    <row r="3" spans="1:23" ht="17" x14ac:dyDescent="0.2">
      <c r="A3" s="1" t="s">
        <v>1</v>
      </c>
      <c r="B3" s="1" t="s">
        <v>2</v>
      </c>
      <c r="C3" s="1" t="s">
        <v>3</v>
      </c>
      <c r="D3" s="1" t="s">
        <v>4</v>
      </c>
      <c r="E3" s="1">
        <v>1.1399999999999999</v>
      </c>
      <c r="F3" s="1">
        <v>-66.08</v>
      </c>
      <c r="G3">
        <v>288.14</v>
      </c>
      <c r="H3" s="1">
        <v>298.52</v>
      </c>
      <c r="I3" s="1">
        <v>303.7</v>
      </c>
      <c r="J3" s="1">
        <v>295</v>
      </c>
      <c r="K3" s="1">
        <v>298.7</v>
      </c>
      <c r="L3" s="1">
        <v>302.54000000000002</v>
      </c>
      <c r="M3" s="1">
        <v>312.39</v>
      </c>
      <c r="N3" s="1">
        <v>308.70999999999998</v>
      </c>
      <c r="O3" s="1">
        <v>296.83999999999997</v>
      </c>
      <c r="P3" s="1">
        <v>304</v>
      </c>
      <c r="Q3" s="1">
        <v>301.44</v>
      </c>
      <c r="R3" s="1">
        <v>300.25</v>
      </c>
      <c r="S3" s="1">
        <v>305.52</v>
      </c>
      <c r="T3" s="1">
        <v>302.51</v>
      </c>
      <c r="U3" s="1">
        <v>305.60000000000002</v>
      </c>
      <c r="V3" s="1">
        <v>308.02999999999997</v>
      </c>
      <c r="W3" s="11">
        <f t="shared" ref="W3:W9" si="0">(U3-G3)/G3</f>
        <v>6.0595543832859158E-2</v>
      </c>
    </row>
    <row r="4" spans="1:23" ht="17" x14ac:dyDescent="0.2">
      <c r="A4" s="1" t="s">
        <v>5</v>
      </c>
      <c r="B4" s="1" t="s">
        <v>2</v>
      </c>
      <c r="C4" s="1" t="s">
        <v>6</v>
      </c>
      <c r="D4" s="1" t="s">
        <v>4</v>
      </c>
      <c r="E4" s="1">
        <v>1.48</v>
      </c>
      <c r="F4" s="1">
        <v>63.12</v>
      </c>
      <c r="G4">
        <v>86.56</v>
      </c>
      <c r="H4" s="1">
        <v>86.48</v>
      </c>
      <c r="I4" s="1">
        <v>85.61</v>
      </c>
      <c r="J4" s="1">
        <v>84.68</v>
      </c>
      <c r="K4" s="1">
        <v>85</v>
      </c>
      <c r="L4" s="1">
        <v>84.91</v>
      </c>
      <c r="M4" s="1">
        <v>85.04</v>
      </c>
      <c r="N4" s="1">
        <v>85.16</v>
      </c>
      <c r="O4" s="1">
        <v>85.43</v>
      </c>
      <c r="P4" s="1">
        <v>85.93</v>
      </c>
      <c r="Q4" s="1">
        <v>86.17</v>
      </c>
      <c r="R4" s="1">
        <v>86.74</v>
      </c>
      <c r="S4" s="1">
        <v>87.27</v>
      </c>
      <c r="T4" s="1">
        <v>87.42</v>
      </c>
      <c r="U4" s="1">
        <v>87.02</v>
      </c>
      <c r="V4" s="1">
        <v>87.44</v>
      </c>
      <c r="W4" s="11">
        <f t="shared" si="0"/>
        <v>5.3142329020331993E-3</v>
      </c>
    </row>
    <row r="5" spans="1:23" ht="17" x14ac:dyDescent="0.2">
      <c r="A5" s="1" t="s">
        <v>7</v>
      </c>
      <c r="B5" s="1" t="s">
        <v>2</v>
      </c>
      <c r="C5" s="1" t="s">
        <v>8</v>
      </c>
      <c r="D5" s="1" t="s">
        <v>4</v>
      </c>
      <c r="E5" s="1">
        <v>1.07</v>
      </c>
      <c r="F5" s="1">
        <v>-22.63</v>
      </c>
      <c r="G5">
        <v>86.56</v>
      </c>
      <c r="H5" s="1">
        <v>86.48</v>
      </c>
      <c r="I5" s="1">
        <v>85.61</v>
      </c>
      <c r="J5" s="1">
        <v>84.68</v>
      </c>
      <c r="K5" s="1">
        <v>85</v>
      </c>
      <c r="L5" s="1">
        <v>84.91</v>
      </c>
      <c r="M5" s="1">
        <v>85.04</v>
      </c>
      <c r="N5" s="1">
        <v>85.16</v>
      </c>
      <c r="O5" s="1">
        <v>85.43</v>
      </c>
      <c r="P5" s="1">
        <v>85.93</v>
      </c>
      <c r="Q5" s="1">
        <v>86.17</v>
      </c>
      <c r="R5" s="1">
        <v>86.74</v>
      </c>
      <c r="S5" s="1">
        <v>87.27</v>
      </c>
      <c r="T5" s="1">
        <v>87.42</v>
      </c>
      <c r="U5" s="1">
        <v>87.02</v>
      </c>
      <c r="V5" s="1">
        <v>87.44</v>
      </c>
      <c r="W5" s="11">
        <f t="shared" si="0"/>
        <v>5.3142329020331993E-3</v>
      </c>
    </row>
    <row r="6" spans="1:23" ht="17" x14ac:dyDescent="0.2">
      <c r="A6" s="1" t="s">
        <v>9</v>
      </c>
      <c r="B6" s="1" t="s">
        <v>2</v>
      </c>
      <c r="C6" s="1" t="s">
        <v>10</v>
      </c>
      <c r="D6" s="1" t="s">
        <v>4</v>
      </c>
      <c r="E6" s="1">
        <v>1.1100000000000001</v>
      </c>
      <c r="F6" s="1">
        <v>17.27</v>
      </c>
      <c r="G6">
        <v>36.19</v>
      </c>
      <c r="H6" s="1">
        <v>36.159999999999997</v>
      </c>
      <c r="I6" s="1">
        <v>36.28</v>
      </c>
      <c r="J6" s="1">
        <v>36.22</v>
      </c>
      <c r="K6" s="1">
        <v>36.03</v>
      </c>
      <c r="L6" s="1">
        <v>36.03</v>
      </c>
      <c r="M6" s="1">
        <v>35.799999999999997</v>
      </c>
      <c r="N6" s="1">
        <v>35.74</v>
      </c>
      <c r="O6" s="1">
        <v>35.630000000000003</v>
      </c>
      <c r="P6" s="1">
        <v>35.25</v>
      </c>
      <c r="Q6" s="1">
        <v>35.479999999999997</v>
      </c>
      <c r="R6" s="1">
        <v>35.765000000000001</v>
      </c>
      <c r="S6" s="1">
        <v>35.909999999999997</v>
      </c>
      <c r="T6" s="1">
        <v>36.18</v>
      </c>
      <c r="U6" s="1">
        <v>36.32</v>
      </c>
      <c r="V6" s="1">
        <v>36.75</v>
      </c>
      <c r="W6" s="11">
        <f t="shared" si="0"/>
        <v>3.5921525283228121E-3</v>
      </c>
    </row>
    <row r="7" spans="1:23" ht="17" x14ac:dyDescent="0.2">
      <c r="A7" s="1" t="s">
        <v>11</v>
      </c>
      <c r="B7" s="1" t="s">
        <v>2</v>
      </c>
      <c r="C7" s="1" t="s">
        <v>12</v>
      </c>
      <c r="D7" s="1" t="s">
        <v>4</v>
      </c>
      <c r="E7" s="1">
        <v>0.96</v>
      </c>
      <c r="F7" s="1">
        <v>180.31</v>
      </c>
      <c r="G7">
        <v>103.68</v>
      </c>
      <c r="H7" s="1">
        <v>104.27</v>
      </c>
      <c r="I7" s="1">
        <v>105.05</v>
      </c>
      <c r="J7" s="1">
        <v>104.8</v>
      </c>
      <c r="K7" s="1">
        <v>104.4</v>
      </c>
      <c r="L7" s="1">
        <v>104.55</v>
      </c>
      <c r="M7" s="1">
        <v>104.17</v>
      </c>
      <c r="N7" s="1">
        <v>103.97</v>
      </c>
      <c r="O7" s="1">
        <v>103.69</v>
      </c>
      <c r="P7" s="1">
        <v>103.23</v>
      </c>
      <c r="Q7" s="1">
        <v>103.17</v>
      </c>
      <c r="R7" s="1">
        <v>103.31</v>
      </c>
      <c r="S7" s="1">
        <v>104.23</v>
      </c>
      <c r="T7" s="1">
        <v>104.36</v>
      </c>
      <c r="U7" s="1">
        <v>104.36</v>
      </c>
      <c r="V7" s="1">
        <v>104.77</v>
      </c>
      <c r="W7" s="11">
        <f t="shared" si="0"/>
        <v>6.5586419753085705E-3</v>
      </c>
    </row>
    <row r="8" spans="1:23" ht="17" x14ac:dyDescent="0.2">
      <c r="A8" s="1" t="s">
        <v>13</v>
      </c>
      <c r="B8" s="1" t="s">
        <v>2</v>
      </c>
      <c r="C8" s="1" t="s">
        <v>14</v>
      </c>
      <c r="D8" s="1" t="s">
        <v>4</v>
      </c>
      <c r="E8" s="1">
        <v>1.25</v>
      </c>
      <c r="F8" s="1">
        <v>23.34</v>
      </c>
      <c r="G8">
        <v>80.87</v>
      </c>
      <c r="H8" s="1">
        <v>80.36</v>
      </c>
      <c r="I8" s="1">
        <v>80.599999999999994</v>
      </c>
      <c r="J8" s="1">
        <v>80.08</v>
      </c>
      <c r="K8" s="1">
        <v>80.099999999999994</v>
      </c>
      <c r="L8" s="1">
        <v>80.53</v>
      </c>
      <c r="M8" s="1">
        <v>80.13</v>
      </c>
      <c r="N8" s="1">
        <v>79.41</v>
      </c>
      <c r="O8" s="1">
        <v>78.48</v>
      </c>
      <c r="P8" s="1">
        <v>77.84</v>
      </c>
      <c r="Q8" s="1">
        <v>78.72</v>
      </c>
      <c r="R8" s="1">
        <v>79.61</v>
      </c>
      <c r="S8" s="1">
        <v>79.37</v>
      </c>
      <c r="T8" s="1">
        <v>80.760000000000005</v>
      </c>
      <c r="U8" s="1">
        <v>79.81</v>
      </c>
      <c r="V8" s="1">
        <v>81.08</v>
      </c>
      <c r="W8" s="11">
        <f t="shared" si="0"/>
        <v>-1.3107456411524696E-2</v>
      </c>
    </row>
    <row r="9" spans="1:23" ht="17" x14ac:dyDescent="0.2">
      <c r="A9" s="1" t="s">
        <v>15</v>
      </c>
      <c r="B9" s="1" t="s">
        <v>2</v>
      </c>
      <c r="C9" s="1" t="s">
        <v>16</v>
      </c>
      <c r="D9" s="1" t="s">
        <v>4</v>
      </c>
      <c r="E9" s="1">
        <v>1.79</v>
      </c>
      <c r="F9" s="1">
        <v>-111.03</v>
      </c>
      <c r="G9">
        <v>32.97</v>
      </c>
      <c r="H9" s="1">
        <v>33.020000000000003</v>
      </c>
      <c r="I9" s="1">
        <v>33.130000000000003</v>
      </c>
      <c r="J9" s="1">
        <v>32.76</v>
      </c>
      <c r="K9" s="1">
        <v>32.21</v>
      </c>
      <c r="L9" s="1">
        <v>32.08</v>
      </c>
      <c r="M9" s="1">
        <v>31.93</v>
      </c>
      <c r="N9" s="1">
        <v>31.85</v>
      </c>
      <c r="O9" s="1">
        <v>31.48</v>
      </c>
      <c r="P9" s="1">
        <v>31.32</v>
      </c>
      <c r="Q9" s="1">
        <v>31.84</v>
      </c>
      <c r="R9" s="1">
        <v>31.68</v>
      </c>
      <c r="S9" s="1">
        <v>31.97</v>
      </c>
      <c r="T9" s="1">
        <v>32.83</v>
      </c>
      <c r="U9" s="1">
        <v>33.68</v>
      </c>
      <c r="V9" s="1">
        <v>33.82</v>
      </c>
      <c r="W9" s="11">
        <f t="shared" si="0"/>
        <v>2.1534728541097996E-2</v>
      </c>
    </row>
    <row r="10" spans="1:23" ht="17" x14ac:dyDescent="0.2">
      <c r="A10" s="1"/>
      <c r="B10" s="1"/>
      <c r="C10" s="1"/>
      <c r="D10" s="1"/>
      <c r="E10" s="1"/>
      <c r="F10" s="1"/>
      <c r="T10" s="10">
        <v>32.83</v>
      </c>
      <c r="U10" s="10">
        <v>33.68</v>
      </c>
      <c r="V10" s="10">
        <v>33.82</v>
      </c>
    </row>
    <row r="11" spans="1:23" ht="17" x14ac:dyDescent="0.2">
      <c r="A11" s="1" t="s">
        <v>17</v>
      </c>
      <c r="B11" s="1" t="s">
        <v>18</v>
      </c>
      <c r="C11" s="1" t="s">
        <v>19</v>
      </c>
      <c r="D11" s="1" t="s">
        <v>4</v>
      </c>
      <c r="E11" s="1">
        <v>0.97</v>
      </c>
      <c r="F11" s="1">
        <v>-37.619999999999997</v>
      </c>
      <c r="G11">
        <v>5.24</v>
      </c>
    </row>
    <row r="12" spans="1:23" ht="17" x14ac:dyDescent="0.2">
      <c r="T12" s="1">
        <v>5.27</v>
      </c>
      <c r="U12" s="1">
        <v>5.22</v>
      </c>
      <c r="V12" s="1">
        <v>5.39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5"/>
  <sheetViews>
    <sheetView topLeftCell="A104" workbookViewId="0">
      <selection activeCell="G87" sqref="G87"/>
    </sheetView>
  </sheetViews>
  <sheetFormatPr baseColWidth="10" defaultRowHeight="16" x14ac:dyDescent="0.2"/>
  <cols>
    <col min="5" max="5" width="13" bestFit="1" customWidth="1"/>
    <col min="6" max="6" width="12.83203125" bestFit="1" customWidth="1"/>
    <col min="7" max="7" width="21.83203125" bestFit="1" customWidth="1"/>
    <col min="9" max="9" width="13.1640625" bestFit="1" customWidth="1"/>
    <col min="12" max="12" width="20.83203125" bestFit="1" customWidth="1"/>
  </cols>
  <sheetData>
    <row r="2" spans="1:13" x14ac:dyDescent="0.2">
      <c r="B2" t="s">
        <v>38</v>
      </c>
      <c r="C2" t="s">
        <v>30</v>
      </c>
      <c r="D2" t="s">
        <v>35</v>
      </c>
      <c r="E2" t="s">
        <v>39</v>
      </c>
      <c r="F2" t="s">
        <v>45</v>
      </c>
      <c r="G2" t="s">
        <v>40</v>
      </c>
      <c r="H2" t="s">
        <v>24</v>
      </c>
      <c r="I2" t="s">
        <v>41</v>
      </c>
      <c r="J2" t="s">
        <v>42</v>
      </c>
      <c r="K2" t="s">
        <v>43</v>
      </c>
      <c r="L2" t="s">
        <v>44</v>
      </c>
      <c r="M2" t="s">
        <v>46</v>
      </c>
    </row>
    <row r="5" spans="1:13" ht="17" x14ac:dyDescent="0.2">
      <c r="A5" s="8">
        <v>42828</v>
      </c>
      <c r="B5" s="1" t="s">
        <v>3</v>
      </c>
      <c r="C5">
        <v>40</v>
      </c>
      <c r="D5">
        <v>288.14</v>
      </c>
      <c r="E5" s="1">
        <v>298.52</v>
      </c>
      <c r="F5">
        <f t="shared" ref="F5:F11" si="0">E5*C5</f>
        <v>11940.8</v>
      </c>
      <c r="G5" s="11">
        <f t="shared" ref="G5:G11" si="1">F5/$F$12</f>
        <v>5.3771643437732192E-2</v>
      </c>
      <c r="H5" s="1">
        <v>1.1399999999999999</v>
      </c>
      <c r="I5">
        <f>SUMPRODUCT(G5:G11,H5:H11)</f>
        <v>1.1058372098259519</v>
      </c>
      <c r="J5" s="3">
        <v>7.7000000000000002E-3</v>
      </c>
      <c r="K5" s="3">
        <v>7.0000000000000007E-2</v>
      </c>
      <c r="L5" s="12">
        <f>((K5-J5)*I5+J5)/100</f>
        <v>7.659365817215681E-4</v>
      </c>
    </row>
    <row r="6" spans="1:13" ht="17" x14ac:dyDescent="0.2">
      <c r="B6" s="1" t="s">
        <v>6</v>
      </c>
      <c r="C6">
        <v>200</v>
      </c>
      <c r="D6">
        <v>86.56</v>
      </c>
      <c r="E6" s="1">
        <v>86.48</v>
      </c>
      <c r="F6">
        <f t="shared" si="0"/>
        <v>17296</v>
      </c>
      <c r="G6" s="11">
        <f t="shared" si="1"/>
        <v>7.7887105126877271E-2</v>
      </c>
      <c r="H6" s="1">
        <v>1.48</v>
      </c>
    </row>
    <row r="7" spans="1:13" ht="17" x14ac:dyDescent="0.2">
      <c r="B7" s="1" t="s">
        <v>8</v>
      </c>
      <c r="C7">
        <v>1000</v>
      </c>
      <c r="D7">
        <v>86.56</v>
      </c>
      <c r="E7" s="1">
        <v>86.48</v>
      </c>
      <c r="F7">
        <f t="shared" si="0"/>
        <v>86480</v>
      </c>
      <c r="G7" s="11">
        <f t="shared" si="1"/>
        <v>0.38943552563438633</v>
      </c>
      <c r="H7" s="1">
        <v>1.07</v>
      </c>
    </row>
    <row r="8" spans="1:13" ht="17" x14ac:dyDescent="0.2">
      <c r="B8" s="1" t="s">
        <v>10</v>
      </c>
      <c r="C8">
        <v>1000</v>
      </c>
      <c r="D8">
        <v>36.19</v>
      </c>
      <c r="E8" s="1">
        <v>36.159999999999997</v>
      </c>
      <c r="F8">
        <f t="shared" si="0"/>
        <v>36160</v>
      </c>
      <c r="G8" s="11">
        <f t="shared" si="1"/>
        <v>0.16283520590818004</v>
      </c>
      <c r="H8" s="1">
        <v>1.1100000000000001</v>
      </c>
    </row>
    <row r="9" spans="1:13" ht="17" x14ac:dyDescent="0.2">
      <c r="B9" s="1" t="s">
        <v>12</v>
      </c>
      <c r="C9">
        <v>500</v>
      </c>
      <c r="D9">
        <v>103.68</v>
      </c>
      <c r="E9" s="1">
        <v>104.27</v>
      </c>
      <c r="F9">
        <f t="shared" si="0"/>
        <v>52135</v>
      </c>
      <c r="G9" s="11">
        <f t="shared" si="1"/>
        <v>0.23477360232364397</v>
      </c>
      <c r="H9" s="1">
        <v>0.96</v>
      </c>
    </row>
    <row r="10" spans="1:13" ht="17" x14ac:dyDescent="0.2">
      <c r="B10" s="1" t="s">
        <v>14</v>
      </c>
      <c r="C10">
        <v>200</v>
      </c>
      <c r="D10">
        <v>80.87</v>
      </c>
      <c r="E10" s="1">
        <v>80.36</v>
      </c>
      <c r="F10">
        <f t="shared" si="0"/>
        <v>16072</v>
      </c>
      <c r="G10" s="11">
        <f t="shared" si="1"/>
        <v>7.2375205457861441E-2</v>
      </c>
      <c r="H10" s="1">
        <v>1.25</v>
      </c>
    </row>
    <row r="11" spans="1:13" ht="17" x14ac:dyDescent="0.2">
      <c r="B11" s="1" t="s">
        <v>16</v>
      </c>
      <c r="C11">
        <v>60</v>
      </c>
      <c r="D11">
        <v>32.97</v>
      </c>
      <c r="E11" s="1">
        <v>33.020000000000003</v>
      </c>
      <c r="F11">
        <f t="shared" si="0"/>
        <v>1981.2000000000003</v>
      </c>
      <c r="G11" s="11">
        <f t="shared" si="1"/>
        <v>8.9217121113187598E-3</v>
      </c>
      <c r="H11" s="1">
        <v>1.79</v>
      </c>
    </row>
    <row r="12" spans="1:13" x14ac:dyDescent="0.2">
      <c r="F12">
        <f>SUM(F5:F11)</f>
        <v>222065</v>
      </c>
    </row>
    <row r="15" spans="1:13" ht="17" x14ac:dyDescent="0.2">
      <c r="A15" s="8">
        <v>42829</v>
      </c>
      <c r="B15" s="1" t="s">
        <v>3</v>
      </c>
      <c r="C15">
        <v>40</v>
      </c>
      <c r="D15">
        <v>288.14</v>
      </c>
      <c r="E15" s="1">
        <v>303.7</v>
      </c>
      <c r="F15">
        <f t="shared" ref="F15:F21" si="2">C15*E15</f>
        <v>12148</v>
      </c>
      <c r="G15" s="11">
        <f t="shared" ref="G15:G21" si="3">F15/$F$22</f>
        <v>5.4771841105752762E-2</v>
      </c>
      <c r="H15" s="1">
        <v>1.1399999999999999</v>
      </c>
      <c r="I15">
        <f>SUMPRODUCT(G15:G21,H15:H21)</f>
        <v>1.1055135333518491</v>
      </c>
      <c r="J15" s="3">
        <v>7.7000000000000002E-3</v>
      </c>
      <c r="K15" s="3">
        <v>7.0000000000000007E-2</v>
      </c>
      <c r="L15">
        <f>((K15-J15)*I15+J15)/100</f>
        <v>7.6573493127820203E-4</v>
      </c>
    </row>
    <row r="16" spans="1:13" ht="17" x14ac:dyDescent="0.2">
      <c r="B16" s="1" t="s">
        <v>6</v>
      </c>
      <c r="C16">
        <v>200</v>
      </c>
      <c r="D16">
        <v>86.56</v>
      </c>
      <c r="E16" s="1">
        <v>85.61</v>
      </c>
      <c r="F16">
        <f t="shared" si="2"/>
        <v>17122</v>
      </c>
      <c r="G16" s="11">
        <f t="shared" si="3"/>
        <v>7.7198177758700914E-2</v>
      </c>
      <c r="H16" s="1">
        <v>1.48</v>
      </c>
    </row>
    <row r="17" spans="1:12" ht="17" x14ac:dyDescent="0.2">
      <c r="B17" s="1" t="s">
        <v>8</v>
      </c>
      <c r="C17">
        <v>1000</v>
      </c>
      <c r="D17">
        <v>86.56</v>
      </c>
      <c r="E17" s="1">
        <v>85.61</v>
      </c>
      <c r="F17">
        <f t="shared" si="2"/>
        <v>85610</v>
      </c>
      <c r="G17" s="11">
        <f t="shared" si="3"/>
        <v>0.38599088879350457</v>
      </c>
      <c r="H17" s="1">
        <v>1.07</v>
      </c>
    </row>
    <row r="18" spans="1:12" ht="17" x14ac:dyDescent="0.2">
      <c r="B18" s="1" t="s">
        <v>10</v>
      </c>
      <c r="C18">
        <v>1000</v>
      </c>
      <c r="D18">
        <v>36.19</v>
      </c>
      <c r="E18" s="1">
        <v>36.28</v>
      </c>
      <c r="F18">
        <f t="shared" si="2"/>
        <v>36280</v>
      </c>
      <c r="G18" s="11">
        <f t="shared" si="3"/>
        <v>0.16357609444490534</v>
      </c>
      <c r="H18" s="1">
        <v>1.1100000000000001</v>
      </c>
    </row>
    <row r="19" spans="1:12" ht="17" x14ac:dyDescent="0.2">
      <c r="B19" s="1" t="s">
        <v>12</v>
      </c>
      <c r="C19">
        <v>500</v>
      </c>
      <c r="D19">
        <v>103.68</v>
      </c>
      <c r="E19" s="1">
        <v>105.05</v>
      </c>
      <c r="F19">
        <f t="shared" si="2"/>
        <v>52525</v>
      </c>
      <c r="G19" s="11">
        <f t="shared" si="3"/>
        <v>0.23682013122157258</v>
      </c>
      <c r="H19" s="1">
        <v>0.96</v>
      </c>
    </row>
    <row r="20" spans="1:12" ht="17" x14ac:dyDescent="0.2">
      <c r="B20" s="1" t="s">
        <v>14</v>
      </c>
      <c r="C20">
        <v>200</v>
      </c>
      <c r="D20">
        <v>80.87</v>
      </c>
      <c r="E20" s="1">
        <v>80.599999999999994</v>
      </c>
      <c r="F20">
        <f t="shared" si="2"/>
        <v>16119.999999999998</v>
      </c>
      <c r="G20" s="11">
        <f t="shared" si="3"/>
        <v>7.2680447697129932E-2</v>
      </c>
      <c r="H20" s="1">
        <v>1.25</v>
      </c>
    </row>
    <row r="21" spans="1:12" ht="17" x14ac:dyDescent="0.2">
      <c r="A21" s="8"/>
      <c r="B21" s="1" t="s">
        <v>16</v>
      </c>
      <c r="C21">
        <v>60</v>
      </c>
      <c r="D21">
        <v>32.97</v>
      </c>
      <c r="E21" s="1">
        <v>33.130000000000003</v>
      </c>
      <c r="F21">
        <f t="shared" si="2"/>
        <v>1987.8000000000002</v>
      </c>
      <c r="G21" s="11">
        <f t="shared" si="3"/>
        <v>8.9624189784339274E-3</v>
      </c>
      <c r="H21" s="1">
        <v>1.79</v>
      </c>
    </row>
    <row r="22" spans="1:12" x14ac:dyDescent="0.2">
      <c r="A22" s="8"/>
      <c r="F22">
        <f>SUM(F15:F21)</f>
        <v>221792.8</v>
      </c>
    </row>
    <row r="23" spans="1:12" x14ac:dyDescent="0.2">
      <c r="A23" s="8"/>
    </row>
    <row r="24" spans="1:12" x14ac:dyDescent="0.2">
      <c r="A24" s="8"/>
    </row>
    <row r="25" spans="1:12" ht="17" x14ac:dyDescent="0.2">
      <c r="A25" s="8">
        <v>42830</v>
      </c>
      <c r="B25" s="1" t="s">
        <v>3</v>
      </c>
      <c r="C25">
        <v>40</v>
      </c>
      <c r="D25">
        <v>288.14</v>
      </c>
      <c r="E25" s="1">
        <v>295</v>
      </c>
      <c r="F25">
        <f t="shared" ref="F25:F31" si="4">E25*C25</f>
        <v>11800</v>
      </c>
      <c r="G25" s="11">
        <f t="shared" ref="G25:G31" si="5">F25/$F$32</f>
        <v>5.3632073070517997E-2</v>
      </c>
      <c r="H25" s="1">
        <v>1.1399999999999999</v>
      </c>
      <c r="I25">
        <f>SUMPRODUCT(G25:G31,H25:H31)</f>
        <v>1.1052365992538777</v>
      </c>
      <c r="J25" s="3">
        <v>7.7000000000000002E-3</v>
      </c>
      <c r="K25" s="6">
        <v>7.0000000000000007E-2</v>
      </c>
      <c r="L25">
        <f>((K25-J25)*I25+J25)/100</f>
        <v>7.6556240133516585E-4</v>
      </c>
    </row>
    <row r="26" spans="1:12" ht="17" x14ac:dyDescent="0.2">
      <c r="A26" s="8"/>
      <c r="B26" s="1" t="s">
        <v>6</v>
      </c>
      <c r="C26">
        <v>200</v>
      </c>
      <c r="D26">
        <v>86.56</v>
      </c>
      <c r="E26" s="1">
        <v>84.68</v>
      </c>
      <c r="F26">
        <f t="shared" si="4"/>
        <v>16936</v>
      </c>
      <c r="G26" s="11">
        <f t="shared" si="5"/>
        <v>7.6975660129007861E-2</v>
      </c>
      <c r="H26" s="1">
        <v>1.48</v>
      </c>
    </row>
    <row r="27" spans="1:12" ht="17" x14ac:dyDescent="0.2">
      <c r="A27" s="8"/>
      <c r="B27" s="1" t="s">
        <v>8</v>
      </c>
      <c r="C27">
        <v>1000</v>
      </c>
      <c r="D27">
        <v>86.56</v>
      </c>
      <c r="E27" s="1">
        <v>84.68</v>
      </c>
      <c r="F27">
        <f t="shared" si="4"/>
        <v>84680</v>
      </c>
      <c r="G27" s="11">
        <f t="shared" si="5"/>
        <v>0.38487830064503931</v>
      </c>
      <c r="H27" s="1">
        <v>1.07</v>
      </c>
    </row>
    <row r="28" spans="1:12" ht="17" x14ac:dyDescent="0.2">
      <c r="A28" s="8"/>
      <c r="B28" s="1" t="s">
        <v>10</v>
      </c>
      <c r="C28">
        <v>1000</v>
      </c>
      <c r="D28">
        <v>36.19</v>
      </c>
      <c r="E28" s="1">
        <v>36.22</v>
      </c>
      <c r="F28">
        <f t="shared" si="4"/>
        <v>36220</v>
      </c>
      <c r="G28" s="11">
        <f t="shared" si="5"/>
        <v>0.16462319378086115</v>
      </c>
      <c r="H28" s="1">
        <v>1.1100000000000001</v>
      </c>
    </row>
    <row r="29" spans="1:12" ht="17" x14ac:dyDescent="0.2">
      <c r="A29" s="8"/>
      <c r="B29" s="1" t="s">
        <v>12</v>
      </c>
      <c r="C29">
        <v>500</v>
      </c>
      <c r="D29">
        <v>103.68</v>
      </c>
      <c r="E29" s="1">
        <v>104.8</v>
      </c>
      <c r="F29">
        <f t="shared" si="4"/>
        <v>52400</v>
      </c>
      <c r="G29" s="11">
        <f t="shared" si="5"/>
        <v>0.23816276516060533</v>
      </c>
      <c r="H29" s="1">
        <v>0.96</v>
      </c>
    </row>
    <row r="30" spans="1:12" ht="17" x14ac:dyDescent="0.2">
      <c r="A30" s="8"/>
      <c r="B30" s="1" t="s">
        <v>14</v>
      </c>
      <c r="C30">
        <v>200</v>
      </c>
      <c r="D30">
        <v>80.87</v>
      </c>
      <c r="E30" s="1">
        <v>80.08</v>
      </c>
      <c r="F30">
        <f t="shared" si="4"/>
        <v>16016</v>
      </c>
      <c r="G30" s="11">
        <f t="shared" si="5"/>
        <v>7.2794176465882723E-2</v>
      </c>
      <c r="H30" s="1">
        <v>1.25</v>
      </c>
    </row>
    <row r="31" spans="1:12" ht="17" x14ac:dyDescent="0.2">
      <c r="A31" s="8"/>
      <c r="B31" s="1" t="s">
        <v>16</v>
      </c>
      <c r="C31">
        <v>60</v>
      </c>
      <c r="D31">
        <v>32.97</v>
      </c>
      <c r="E31" s="1">
        <v>32.76</v>
      </c>
      <c r="F31">
        <f t="shared" si="4"/>
        <v>1965.6</v>
      </c>
      <c r="G31" s="11">
        <f t="shared" si="5"/>
        <v>8.9338307480856076E-3</v>
      </c>
      <c r="H31" s="1">
        <v>1.79</v>
      </c>
    </row>
    <row r="32" spans="1:12" x14ac:dyDescent="0.2">
      <c r="A32" s="8"/>
      <c r="F32">
        <f>SUM(F25:F31)</f>
        <v>220017.6</v>
      </c>
    </row>
    <row r="33" spans="1:12" x14ac:dyDescent="0.2">
      <c r="A33" s="8"/>
    </row>
    <row r="34" spans="1:12" ht="17" x14ac:dyDescent="0.2">
      <c r="A34" s="8">
        <v>42831</v>
      </c>
      <c r="B34" s="13" t="s">
        <v>3</v>
      </c>
      <c r="C34" s="14">
        <v>40</v>
      </c>
      <c r="D34" s="14">
        <v>288.14</v>
      </c>
      <c r="E34" s="1">
        <v>298.7</v>
      </c>
      <c r="F34">
        <f t="shared" ref="F34:F40" si="6">E34*C34</f>
        <v>11948</v>
      </c>
      <c r="G34" s="11">
        <f t="shared" ref="G34:G40" si="7">F34/$F$41</f>
        <v>5.4276870185244575E-2</v>
      </c>
      <c r="H34" s="1">
        <v>1.1399999999999999</v>
      </c>
      <c r="I34">
        <f>SUMPRODUCT(G34:G40,H34:H40)</f>
        <v>1.1053455267009675</v>
      </c>
      <c r="J34" s="3">
        <v>7.7000000000000002E-3</v>
      </c>
      <c r="K34" s="6">
        <v>7.0000000000000007E-2</v>
      </c>
      <c r="L34">
        <f>((K34-J34)*I34+J34)/100</f>
        <v>7.6563026313470283E-4</v>
      </c>
    </row>
    <row r="35" spans="1:12" ht="17" x14ac:dyDescent="0.2">
      <c r="A35" s="8"/>
      <c r="B35" s="13" t="s">
        <v>6</v>
      </c>
      <c r="C35" s="14">
        <v>200</v>
      </c>
      <c r="D35" s="14">
        <v>86.56</v>
      </c>
      <c r="E35" s="1">
        <v>85</v>
      </c>
      <c r="F35">
        <f t="shared" si="6"/>
        <v>17000</v>
      </c>
      <c r="G35" s="11">
        <f t="shared" si="7"/>
        <v>7.7226882586973369E-2</v>
      </c>
      <c r="H35" s="1">
        <v>1.48</v>
      </c>
    </row>
    <row r="36" spans="1:12" ht="17" x14ac:dyDescent="0.2">
      <c r="A36" s="8"/>
      <c r="B36" s="13" t="s">
        <v>8</v>
      </c>
      <c r="C36" s="14">
        <v>1000</v>
      </c>
      <c r="D36" s="14">
        <v>86.56</v>
      </c>
      <c r="E36" s="1">
        <v>85</v>
      </c>
      <c r="F36">
        <f t="shared" si="6"/>
        <v>85000</v>
      </c>
      <c r="G36" s="11">
        <f t="shared" si="7"/>
        <v>0.38613441293486683</v>
      </c>
      <c r="H36" s="1">
        <v>1.07</v>
      </c>
    </row>
    <row r="37" spans="1:12" ht="17" x14ac:dyDescent="0.2">
      <c r="A37" s="8"/>
      <c r="B37" s="13" t="s">
        <v>10</v>
      </c>
      <c r="C37" s="14">
        <v>1000</v>
      </c>
      <c r="D37" s="14">
        <v>36.19</v>
      </c>
      <c r="E37" s="1">
        <v>36.03</v>
      </c>
      <c r="F37">
        <f t="shared" si="6"/>
        <v>36030</v>
      </c>
      <c r="G37" s="11">
        <f t="shared" si="7"/>
        <v>0.1636755635063912</v>
      </c>
      <c r="H37" s="1">
        <v>1.1100000000000001</v>
      </c>
    </row>
    <row r="38" spans="1:12" ht="17" x14ac:dyDescent="0.2">
      <c r="B38" s="13" t="s">
        <v>12</v>
      </c>
      <c r="C38" s="14">
        <v>500</v>
      </c>
      <c r="D38" s="14">
        <v>103.68</v>
      </c>
      <c r="E38" s="1">
        <v>104.4</v>
      </c>
      <c r="F38">
        <f t="shared" si="6"/>
        <v>52200</v>
      </c>
      <c r="G38" s="11">
        <f t="shared" si="7"/>
        <v>0.23713195712000057</v>
      </c>
      <c r="H38" s="1">
        <v>0.96</v>
      </c>
    </row>
    <row r="39" spans="1:12" ht="17" x14ac:dyDescent="0.2">
      <c r="B39" s="13" t="s">
        <v>14</v>
      </c>
      <c r="C39" s="14">
        <v>200</v>
      </c>
      <c r="D39" s="14">
        <v>80.87</v>
      </c>
      <c r="E39" s="1">
        <v>80.099999999999994</v>
      </c>
      <c r="F39">
        <f t="shared" si="6"/>
        <v>16019.999999999998</v>
      </c>
      <c r="G39" s="11">
        <f t="shared" si="7"/>
        <v>7.2774979943724311E-2</v>
      </c>
      <c r="H39" s="1">
        <v>1.25</v>
      </c>
    </row>
    <row r="40" spans="1:12" ht="17" x14ac:dyDescent="0.2">
      <c r="B40" s="13" t="s">
        <v>16</v>
      </c>
      <c r="C40" s="14">
        <v>60</v>
      </c>
      <c r="D40" s="14">
        <v>32.97</v>
      </c>
      <c r="E40" s="1">
        <v>32.21</v>
      </c>
      <c r="F40">
        <f t="shared" si="6"/>
        <v>1932.6000000000001</v>
      </c>
      <c r="G40" s="11">
        <f t="shared" si="7"/>
        <v>8.7793337227991021E-3</v>
      </c>
      <c r="H40" s="1">
        <v>1.79</v>
      </c>
    </row>
    <row r="41" spans="1:12" x14ac:dyDescent="0.2">
      <c r="F41">
        <f>SUM(F34:F40)</f>
        <v>220130.6</v>
      </c>
    </row>
    <row r="43" spans="1:12" ht="17" x14ac:dyDescent="0.2">
      <c r="A43" s="8">
        <v>42832</v>
      </c>
      <c r="B43" s="13" t="s">
        <v>3</v>
      </c>
      <c r="C43" s="14">
        <v>40</v>
      </c>
      <c r="D43" s="14">
        <v>288.14</v>
      </c>
      <c r="E43" s="1">
        <v>302.54000000000002</v>
      </c>
      <c r="F43">
        <f t="shared" ref="F43:F49" si="8">C43*E43</f>
        <v>12101.6</v>
      </c>
      <c r="G43" s="11">
        <f t="shared" ref="G43:G49" si="9">F43/$F$50</f>
        <v>5.4925034970367097E-2</v>
      </c>
      <c r="H43" s="1">
        <v>1.1399999999999999</v>
      </c>
      <c r="I43">
        <f>SUMPRODUCT(G43:G49,H43:H49)</f>
        <v>1.105336264701851</v>
      </c>
      <c r="J43" s="3">
        <v>7.7000000000000002E-3</v>
      </c>
      <c r="K43" s="6">
        <v>7.0000000000000007E-2</v>
      </c>
      <c r="L43">
        <f>((K43-J43)*I43+J43)/100</f>
        <v>7.6562449290925325E-4</v>
      </c>
    </row>
    <row r="44" spans="1:12" ht="17" x14ac:dyDescent="0.2">
      <c r="B44" s="13" t="s">
        <v>6</v>
      </c>
      <c r="C44" s="14">
        <v>200</v>
      </c>
      <c r="D44" s="14">
        <v>86.56</v>
      </c>
      <c r="E44" s="1">
        <v>84.91</v>
      </c>
      <c r="F44">
        <f t="shared" si="8"/>
        <v>16982</v>
      </c>
      <c r="G44" s="11">
        <f t="shared" si="9"/>
        <v>7.7075506037777977E-2</v>
      </c>
      <c r="H44" s="1">
        <v>1.48</v>
      </c>
    </row>
    <row r="45" spans="1:12" ht="17" x14ac:dyDescent="0.2">
      <c r="B45" s="13" t="s">
        <v>8</v>
      </c>
      <c r="C45" s="14">
        <v>1000</v>
      </c>
      <c r="D45" s="14">
        <v>86.56</v>
      </c>
      <c r="E45" s="1">
        <v>84.91</v>
      </c>
      <c r="F45">
        <f t="shared" si="8"/>
        <v>84910</v>
      </c>
      <c r="G45" s="11">
        <f t="shared" si="9"/>
        <v>0.38537753018888993</v>
      </c>
      <c r="H45" s="1">
        <v>1.07</v>
      </c>
    </row>
    <row r="46" spans="1:12" ht="17" x14ac:dyDescent="0.2">
      <c r="B46" s="13" t="s">
        <v>10</v>
      </c>
      <c r="C46" s="14">
        <v>1000</v>
      </c>
      <c r="D46" s="14">
        <v>36.19</v>
      </c>
      <c r="E46" s="1">
        <v>36.03</v>
      </c>
      <c r="F46">
        <f t="shared" si="8"/>
        <v>36030</v>
      </c>
      <c r="G46" s="11">
        <f t="shared" si="9"/>
        <v>0.1635278814357049</v>
      </c>
      <c r="H46" s="1">
        <v>1.1100000000000001</v>
      </c>
    </row>
    <row r="47" spans="1:12" ht="17" x14ac:dyDescent="0.2">
      <c r="B47" s="13" t="s">
        <v>12</v>
      </c>
      <c r="C47" s="14">
        <v>500</v>
      </c>
      <c r="D47" s="14">
        <v>103.68</v>
      </c>
      <c r="E47" s="1">
        <v>104.55</v>
      </c>
      <c r="F47">
        <f t="shared" si="8"/>
        <v>52275</v>
      </c>
      <c r="G47" s="11">
        <f t="shared" si="9"/>
        <v>0.2372583958382313</v>
      </c>
      <c r="H47" s="1">
        <v>0.96</v>
      </c>
    </row>
    <row r="48" spans="1:12" ht="17" x14ac:dyDescent="0.2">
      <c r="B48" s="13" t="s">
        <v>14</v>
      </c>
      <c r="C48" s="14">
        <v>200</v>
      </c>
      <c r="D48" s="14">
        <v>80.87</v>
      </c>
      <c r="E48" s="1">
        <v>80.53</v>
      </c>
      <c r="F48">
        <f t="shared" si="8"/>
        <v>16106</v>
      </c>
      <c r="G48" s="11">
        <f t="shared" si="9"/>
        <v>7.3099640810531871E-2</v>
      </c>
      <c r="H48" s="1">
        <v>1.25</v>
      </c>
    </row>
    <row r="49" spans="1:12" ht="17" x14ac:dyDescent="0.2">
      <c r="B49" s="13" t="s">
        <v>16</v>
      </c>
      <c r="C49" s="14">
        <v>60</v>
      </c>
      <c r="D49" s="14">
        <v>32.97</v>
      </c>
      <c r="E49" s="1">
        <v>32.08</v>
      </c>
      <c r="F49">
        <f t="shared" si="8"/>
        <v>1924.8</v>
      </c>
      <c r="G49" s="11">
        <f t="shared" si="9"/>
        <v>8.7360107184969414E-3</v>
      </c>
      <c r="H49" s="1">
        <v>1.79</v>
      </c>
    </row>
    <row r="50" spans="1:12" x14ac:dyDescent="0.2">
      <c r="F50">
        <f>SUM(F43:F49)</f>
        <v>220329.4</v>
      </c>
    </row>
    <row r="52" spans="1:12" ht="17" x14ac:dyDescent="0.2">
      <c r="A52" s="8">
        <v>42835</v>
      </c>
      <c r="B52" s="13" t="s">
        <v>3</v>
      </c>
      <c r="C52" s="14">
        <v>40</v>
      </c>
      <c r="D52" s="14">
        <v>288.14</v>
      </c>
      <c r="E52" s="1">
        <v>312.39</v>
      </c>
      <c r="F52">
        <f t="shared" ref="F52:F58" si="10">C52*E52</f>
        <v>12495.599999999999</v>
      </c>
      <c r="G52" s="11">
        <f t="shared" ref="G52:G58" si="11">F52/$F$59</f>
        <v>5.670271506518116E-2</v>
      </c>
      <c r="H52" s="1">
        <v>1.1399999999999999</v>
      </c>
      <c r="I52">
        <f>SUMPRODUCT(G52:G58,H52:H58)</f>
        <v>1.1054615592656727</v>
      </c>
      <c r="J52" s="3">
        <v>7.7000000000000002E-3</v>
      </c>
      <c r="K52" s="6">
        <v>7.0000000000000007E-2</v>
      </c>
      <c r="L52">
        <f>((K52-J52)*I52+J52)/100</f>
        <v>7.6570255142251425E-4</v>
      </c>
    </row>
    <row r="53" spans="1:12" ht="17" x14ac:dyDescent="0.2">
      <c r="B53" s="13" t="s">
        <v>6</v>
      </c>
      <c r="C53" s="14">
        <v>200</v>
      </c>
      <c r="D53" s="14">
        <v>86.56</v>
      </c>
      <c r="E53" s="1">
        <v>85.04</v>
      </c>
      <c r="F53">
        <f t="shared" si="10"/>
        <v>17008</v>
      </c>
      <c r="G53" s="11">
        <f t="shared" si="11"/>
        <v>7.717914928683707E-2</v>
      </c>
      <c r="H53" s="1">
        <v>1.48</v>
      </c>
    </row>
    <row r="54" spans="1:12" ht="17" x14ac:dyDescent="0.2">
      <c r="B54" s="13" t="s">
        <v>8</v>
      </c>
      <c r="C54" s="14">
        <v>1000</v>
      </c>
      <c r="D54" s="14">
        <v>86.56</v>
      </c>
      <c r="E54" s="1">
        <v>85.04</v>
      </c>
      <c r="F54">
        <f t="shared" si="10"/>
        <v>85040</v>
      </c>
      <c r="G54" s="11">
        <f t="shared" si="11"/>
        <v>0.38589574643418534</v>
      </c>
      <c r="H54" s="1">
        <v>1.07</v>
      </c>
    </row>
    <row r="55" spans="1:12" ht="17" x14ac:dyDescent="0.2">
      <c r="B55" s="13" t="s">
        <v>10</v>
      </c>
      <c r="C55" s="14">
        <v>1000</v>
      </c>
      <c r="D55" s="14">
        <v>36.19</v>
      </c>
      <c r="E55" s="1">
        <v>35.799999999999997</v>
      </c>
      <c r="F55">
        <f t="shared" si="10"/>
        <v>35800</v>
      </c>
      <c r="G55" s="11">
        <f t="shared" si="11"/>
        <v>0.16245375967008274</v>
      </c>
      <c r="H55" s="1">
        <v>1.1100000000000001</v>
      </c>
    </row>
    <row r="56" spans="1:12" ht="17" x14ac:dyDescent="0.2">
      <c r="B56" s="13" t="s">
        <v>12</v>
      </c>
      <c r="C56" s="14">
        <v>500</v>
      </c>
      <c r="D56" s="14">
        <v>103.68</v>
      </c>
      <c r="E56" s="1">
        <v>104.17</v>
      </c>
      <c r="F56">
        <f t="shared" si="10"/>
        <v>52085</v>
      </c>
      <c r="G56" s="11">
        <f t="shared" si="11"/>
        <v>0.2363520690619067</v>
      </c>
      <c r="H56" s="1">
        <v>0.96</v>
      </c>
    </row>
    <row r="57" spans="1:12" ht="17" x14ac:dyDescent="0.2">
      <c r="B57" s="13" t="s">
        <v>14</v>
      </c>
      <c r="C57" s="14">
        <v>200</v>
      </c>
      <c r="D57" s="14">
        <v>80.87</v>
      </c>
      <c r="E57" s="1">
        <v>80.13</v>
      </c>
      <c r="F57">
        <f t="shared" si="10"/>
        <v>16026</v>
      </c>
      <c r="G57" s="11">
        <f t="shared" si="11"/>
        <v>7.2723015432199611E-2</v>
      </c>
      <c r="H57" s="1">
        <v>1.25</v>
      </c>
    </row>
    <row r="58" spans="1:12" ht="17" x14ac:dyDescent="0.2">
      <c r="B58" s="13" t="s">
        <v>16</v>
      </c>
      <c r="C58" s="14">
        <v>60</v>
      </c>
      <c r="D58" s="14">
        <v>32.97</v>
      </c>
      <c r="E58" s="1">
        <v>31.93</v>
      </c>
      <c r="F58">
        <f t="shared" si="10"/>
        <v>1915.8</v>
      </c>
      <c r="G58" s="11">
        <f t="shared" si="11"/>
        <v>8.6935450496073881E-3</v>
      </c>
      <c r="H58" s="1">
        <v>1.79</v>
      </c>
    </row>
    <row r="59" spans="1:12" x14ac:dyDescent="0.2">
      <c r="F59">
        <f>SUM(F52:F58)</f>
        <v>220370.4</v>
      </c>
    </row>
    <row r="61" spans="1:12" ht="17" x14ac:dyDescent="0.2">
      <c r="A61" s="8">
        <v>42836</v>
      </c>
      <c r="B61" s="13" t="s">
        <v>3</v>
      </c>
      <c r="C61" s="14">
        <v>40</v>
      </c>
      <c r="D61" s="14">
        <v>288.14</v>
      </c>
      <c r="E61" s="1">
        <v>308.70999999999998</v>
      </c>
      <c r="F61">
        <f t="shared" ref="F61:F67" si="12">C61*E61</f>
        <v>12348.4</v>
      </c>
      <c r="G61" s="11">
        <f t="shared" ref="G61:G67" si="13">F61/$F$68</f>
        <v>5.6114195140926228E-2</v>
      </c>
      <c r="H61" s="1">
        <v>1.1399999999999999</v>
      </c>
      <c r="I61">
        <f>SUMPRODUCT(G61:G67,H61:H67)</f>
        <v>1.1054153170249352</v>
      </c>
      <c r="J61" s="3">
        <v>7.7000000000000002E-3</v>
      </c>
      <c r="K61" s="6">
        <v>7.0000000000000007E-2</v>
      </c>
      <c r="L61">
        <f>((K61-J61)*I61+J61)/100</f>
        <v>7.656737425065348E-4</v>
      </c>
    </row>
    <row r="62" spans="1:12" ht="17" x14ac:dyDescent="0.2">
      <c r="B62" s="13" t="s">
        <v>6</v>
      </c>
      <c r="C62" s="14">
        <v>200</v>
      </c>
      <c r="D62" s="14">
        <v>86.56</v>
      </c>
      <c r="E62" s="1">
        <v>85.16</v>
      </c>
      <c r="F62">
        <f t="shared" si="12"/>
        <v>17032</v>
      </c>
      <c r="G62" s="11">
        <f t="shared" si="13"/>
        <v>7.7397636263828146E-2</v>
      </c>
      <c r="H62" s="1">
        <v>1.48</v>
      </c>
    </row>
    <row r="63" spans="1:12" ht="17" x14ac:dyDescent="0.2">
      <c r="B63" s="13" t="s">
        <v>8</v>
      </c>
      <c r="C63" s="14">
        <v>1000</v>
      </c>
      <c r="D63" s="14">
        <v>86.56</v>
      </c>
      <c r="E63" s="1">
        <v>85.16</v>
      </c>
      <c r="F63">
        <f t="shared" si="12"/>
        <v>85160</v>
      </c>
      <c r="G63" s="11">
        <f t="shared" si="13"/>
        <v>0.38698818131914076</v>
      </c>
      <c r="H63" s="1">
        <v>1.07</v>
      </c>
    </row>
    <row r="64" spans="1:12" ht="17" x14ac:dyDescent="0.2">
      <c r="B64" s="13" t="s">
        <v>10</v>
      </c>
      <c r="C64" s="14">
        <v>1000</v>
      </c>
      <c r="D64" s="14">
        <v>36.19</v>
      </c>
      <c r="E64" s="1">
        <v>35.74</v>
      </c>
      <c r="F64">
        <f t="shared" si="12"/>
        <v>35740</v>
      </c>
      <c r="G64" s="11">
        <f t="shared" si="13"/>
        <v>0.1624114326015276</v>
      </c>
      <c r="H64" s="1">
        <v>1.1100000000000001</v>
      </c>
    </row>
    <row r="65" spans="1:12" ht="17" x14ac:dyDescent="0.2">
      <c r="B65" s="13" t="s">
        <v>12</v>
      </c>
      <c r="C65" s="14">
        <v>500</v>
      </c>
      <c r="D65" s="14">
        <v>103.68</v>
      </c>
      <c r="E65" s="1">
        <v>103.97</v>
      </c>
      <c r="F65">
        <f t="shared" si="12"/>
        <v>51985</v>
      </c>
      <c r="G65" s="11">
        <f t="shared" si="13"/>
        <v>0.2362327454893792</v>
      </c>
      <c r="H65" s="1">
        <v>0.96</v>
      </c>
    </row>
    <row r="66" spans="1:12" ht="17" x14ac:dyDescent="0.2">
      <c r="B66" s="13" t="s">
        <v>14</v>
      </c>
      <c r="C66" s="14">
        <v>200</v>
      </c>
      <c r="D66" s="14">
        <v>80.87</v>
      </c>
      <c r="E66" s="1">
        <v>79.41</v>
      </c>
      <c r="F66">
        <f t="shared" si="12"/>
        <v>15882</v>
      </c>
      <c r="G66" s="11">
        <f t="shared" si="13"/>
        <v>7.2171750771613349E-2</v>
      </c>
      <c r="H66" s="1">
        <v>1.25</v>
      </c>
    </row>
    <row r="67" spans="1:12" ht="17" x14ac:dyDescent="0.2">
      <c r="B67" s="13" t="s">
        <v>16</v>
      </c>
      <c r="C67" s="14">
        <v>60</v>
      </c>
      <c r="D67" s="14">
        <v>32.97</v>
      </c>
      <c r="E67" s="1">
        <v>31.85</v>
      </c>
      <c r="F67">
        <f t="shared" si="12"/>
        <v>1911</v>
      </c>
      <c r="G67" s="11">
        <f t="shared" si="13"/>
        <v>8.6840584135847582E-3</v>
      </c>
      <c r="H67" s="1">
        <v>1.79</v>
      </c>
    </row>
    <row r="68" spans="1:12" x14ac:dyDescent="0.2">
      <c r="F68">
        <f>SUM(F61:F67)</f>
        <v>220058.4</v>
      </c>
    </row>
    <row r="70" spans="1:12" ht="17" x14ac:dyDescent="0.2">
      <c r="A70" s="8">
        <v>42837</v>
      </c>
      <c r="B70" s="13" t="s">
        <v>3</v>
      </c>
      <c r="C70" s="14">
        <v>40</v>
      </c>
      <c r="D70" s="14">
        <v>288.14</v>
      </c>
      <c r="E70" s="1">
        <v>296.83999999999997</v>
      </c>
      <c r="F70">
        <f t="shared" ref="F70:F76" si="14">C70*E70</f>
        <v>11873.599999999999</v>
      </c>
      <c r="G70" s="11">
        <f t="shared" ref="G70:G76" si="15">F70/$F$77</f>
        <v>5.4106322459756093E-2</v>
      </c>
      <c r="H70" s="1">
        <v>1.1399999999999999</v>
      </c>
      <c r="I70">
        <f>SUMPRODUCT(G70:G76,H70:H76)</f>
        <v>1.1052877610966356</v>
      </c>
      <c r="J70" s="3">
        <v>7.7000000000000002E-3</v>
      </c>
      <c r="K70" s="6">
        <v>7.0000000000000007E-2</v>
      </c>
      <c r="L70">
        <f>((K70-J70)*I70+J70)/100</f>
        <v>7.6559427516320405E-4</v>
      </c>
    </row>
    <row r="71" spans="1:12" ht="17" x14ac:dyDescent="0.2">
      <c r="B71" s="13" t="s">
        <v>6</v>
      </c>
      <c r="C71" s="14">
        <v>200</v>
      </c>
      <c r="D71" s="14">
        <v>86.56</v>
      </c>
      <c r="E71" s="1">
        <v>85.43</v>
      </c>
      <c r="F71">
        <f t="shared" si="14"/>
        <v>17086</v>
      </c>
      <c r="G71" s="11">
        <f t="shared" si="15"/>
        <v>7.7858494942342066E-2</v>
      </c>
      <c r="H71" s="1">
        <v>1.48</v>
      </c>
    </row>
    <row r="72" spans="1:12" ht="17" x14ac:dyDescent="0.2">
      <c r="B72" s="13" t="s">
        <v>8</v>
      </c>
      <c r="C72" s="14">
        <v>1000</v>
      </c>
      <c r="D72" s="14">
        <v>86.56</v>
      </c>
      <c r="E72" s="1">
        <v>85.43</v>
      </c>
      <c r="F72">
        <f t="shared" si="14"/>
        <v>85430</v>
      </c>
      <c r="G72" s="11">
        <f t="shared" si="15"/>
        <v>0.3892924747117103</v>
      </c>
      <c r="H72" s="1">
        <v>1.07</v>
      </c>
    </row>
    <row r="73" spans="1:12" ht="17" x14ac:dyDescent="0.2">
      <c r="B73" s="13" t="s">
        <v>10</v>
      </c>
      <c r="C73" s="14">
        <v>1000</v>
      </c>
      <c r="D73" s="14">
        <v>36.19</v>
      </c>
      <c r="E73" s="1">
        <v>35.630000000000003</v>
      </c>
      <c r="F73">
        <f t="shared" si="14"/>
        <v>35630</v>
      </c>
      <c r="G73" s="11">
        <f t="shared" si="15"/>
        <v>0.162360890483182</v>
      </c>
      <c r="H73" s="1">
        <v>1.1100000000000001</v>
      </c>
    </row>
    <row r="74" spans="1:12" ht="17" x14ac:dyDescent="0.2">
      <c r="B74" s="13" t="s">
        <v>12</v>
      </c>
      <c r="C74" s="14">
        <v>500</v>
      </c>
      <c r="D74" s="14">
        <v>103.68</v>
      </c>
      <c r="E74" s="1">
        <v>103.69</v>
      </c>
      <c r="F74">
        <f t="shared" si="14"/>
        <v>51845</v>
      </c>
      <c r="G74" s="11">
        <f t="shared" si="15"/>
        <v>0.23625036113108536</v>
      </c>
      <c r="H74" s="1">
        <v>0.96</v>
      </c>
    </row>
    <row r="75" spans="1:12" ht="17" x14ac:dyDescent="0.2">
      <c r="B75" s="13" t="s">
        <v>14</v>
      </c>
      <c r="C75" s="14">
        <v>200</v>
      </c>
      <c r="D75" s="14">
        <v>80.87</v>
      </c>
      <c r="E75" s="1">
        <v>78.48</v>
      </c>
      <c r="F75">
        <f t="shared" si="14"/>
        <v>15696</v>
      </c>
      <c r="G75" s="11">
        <f t="shared" si="15"/>
        <v>7.1524460764075912E-2</v>
      </c>
      <c r="H75" s="1">
        <v>1.25</v>
      </c>
    </row>
    <row r="76" spans="1:12" ht="17" x14ac:dyDescent="0.2">
      <c r="B76" s="13" t="s">
        <v>16</v>
      </c>
      <c r="C76" s="14">
        <v>60</v>
      </c>
      <c r="D76" s="14">
        <v>32.97</v>
      </c>
      <c r="E76" s="1">
        <v>31.48</v>
      </c>
      <c r="F76">
        <f t="shared" si="14"/>
        <v>1888.8</v>
      </c>
      <c r="G76" s="11">
        <f t="shared" si="15"/>
        <v>8.6069955078482783E-3</v>
      </c>
      <c r="H76" s="1">
        <v>1.79</v>
      </c>
    </row>
    <row r="77" spans="1:12" x14ac:dyDescent="0.2">
      <c r="F77">
        <f>SUM(F70:F76)</f>
        <v>219449.4</v>
      </c>
    </row>
    <row r="79" spans="1:12" ht="17" x14ac:dyDescent="0.2">
      <c r="A79" s="8">
        <v>42838</v>
      </c>
      <c r="B79" s="13" t="s">
        <v>3</v>
      </c>
      <c r="C79" s="14">
        <v>40</v>
      </c>
      <c r="D79" s="14">
        <v>288.14</v>
      </c>
      <c r="E79" s="1">
        <v>304</v>
      </c>
      <c r="F79">
        <f t="shared" ref="F79:F85" si="16">C79*E79</f>
        <v>12160</v>
      </c>
      <c r="G79" s="11">
        <f t="shared" ref="G79:G85" si="17">F79/$F$86</f>
        <v>5.5376381791006984E-2</v>
      </c>
      <c r="H79" s="1">
        <v>1.1399999999999999</v>
      </c>
      <c r="I79">
        <f>SUMPRODUCT(G79:G85,H79:H85)</f>
        <v>1.1054530616854641</v>
      </c>
      <c r="J79" s="3">
        <v>7.7000000000000002E-3</v>
      </c>
      <c r="K79" s="6">
        <v>7.0000000000000007E-2</v>
      </c>
      <c r="L79">
        <f>((K79-J79)*I79+J79)/100</f>
        <v>7.6569725743004427E-4</v>
      </c>
    </row>
    <row r="80" spans="1:12" ht="17" x14ac:dyDescent="0.2">
      <c r="B80" s="13" t="s">
        <v>6</v>
      </c>
      <c r="C80" s="14">
        <v>200</v>
      </c>
      <c r="D80" s="14">
        <v>86.56</v>
      </c>
      <c r="E80" s="1">
        <v>85.93</v>
      </c>
      <c r="F80">
        <f t="shared" si="16"/>
        <v>17186</v>
      </c>
      <c r="G80" s="11">
        <f t="shared" si="17"/>
        <v>7.8264679067454435E-2</v>
      </c>
      <c r="H80" s="1">
        <v>1.48</v>
      </c>
    </row>
    <row r="81" spans="1:12" ht="17" x14ac:dyDescent="0.2">
      <c r="B81" s="13" t="s">
        <v>8</v>
      </c>
      <c r="C81" s="14">
        <v>1000</v>
      </c>
      <c r="D81" s="14">
        <v>86.56</v>
      </c>
      <c r="E81" s="1">
        <v>85.93</v>
      </c>
      <c r="F81">
        <f t="shared" si="16"/>
        <v>85930</v>
      </c>
      <c r="G81" s="11">
        <f t="shared" si="17"/>
        <v>0.39132339533727217</v>
      </c>
      <c r="H81" s="1">
        <v>1.07</v>
      </c>
    </row>
    <row r="82" spans="1:12" ht="17" x14ac:dyDescent="0.2">
      <c r="B82" s="13" t="s">
        <v>10</v>
      </c>
      <c r="C82" s="14">
        <v>1000</v>
      </c>
      <c r="D82" s="14">
        <v>36.19</v>
      </c>
      <c r="E82" s="1">
        <v>35.25</v>
      </c>
      <c r="F82">
        <f t="shared" si="16"/>
        <v>35250</v>
      </c>
      <c r="G82" s="11">
        <f t="shared" si="17"/>
        <v>0.16052775149120033</v>
      </c>
      <c r="H82" s="1">
        <v>1.1100000000000001</v>
      </c>
    </row>
    <row r="83" spans="1:12" ht="17" x14ac:dyDescent="0.2">
      <c r="B83" s="13" t="s">
        <v>12</v>
      </c>
      <c r="C83" s="14">
        <v>500</v>
      </c>
      <c r="D83" s="14">
        <v>103.68</v>
      </c>
      <c r="E83" s="1">
        <v>103.23</v>
      </c>
      <c r="F83">
        <f t="shared" si="16"/>
        <v>51615</v>
      </c>
      <c r="G83" s="11">
        <f t="shared" si="17"/>
        <v>0.23505361399200866</v>
      </c>
      <c r="H83" s="1">
        <v>0.96</v>
      </c>
    </row>
    <row r="84" spans="1:12" ht="17" x14ac:dyDescent="0.2">
      <c r="B84" s="13" t="s">
        <v>14</v>
      </c>
      <c r="C84" s="14">
        <v>200</v>
      </c>
      <c r="D84" s="14">
        <v>80.87</v>
      </c>
      <c r="E84" s="1">
        <v>77.84</v>
      </c>
      <c r="F84">
        <f t="shared" si="16"/>
        <v>15568</v>
      </c>
      <c r="G84" s="11">
        <f t="shared" si="17"/>
        <v>7.0896341424539197E-2</v>
      </c>
      <c r="H84" s="1">
        <v>1.25</v>
      </c>
    </row>
    <row r="85" spans="1:12" ht="17" x14ac:dyDescent="0.2">
      <c r="B85" s="13" t="s">
        <v>16</v>
      </c>
      <c r="C85" s="14">
        <v>60</v>
      </c>
      <c r="D85" s="14">
        <v>32.97</v>
      </c>
      <c r="E85" s="1">
        <v>31.32</v>
      </c>
      <c r="F85">
        <f t="shared" si="16"/>
        <v>1879.2</v>
      </c>
      <c r="G85" s="11">
        <f t="shared" si="17"/>
        <v>8.5578368965181194E-3</v>
      </c>
      <c r="H85" s="1">
        <v>1.79</v>
      </c>
    </row>
    <row r="86" spans="1:12" x14ac:dyDescent="0.2">
      <c r="F86">
        <f>SUM(F79:F85)</f>
        <v>219588.2</v>
      </c>
    </row>
    <row r="88" spans="1:12" ht="17" x14ac:dyDescent="0.2">
      <c r="A88" s="8">
        <v>42842</v>
      </c>
      <c r="B88" s="13" t="s">
        <v>3</v>
      </c>
      <c r="C88" s="14">
        <v>40</v>
      </c>
      <c r="D88" s="14">
        <v>288.14</v>
      </c>
      <c r="E88" s="1">
        <v>301.44</v>
      </c>
      <c r="F88">
        <f t="shared" ref="F88:F94" si="18">C88*E88</f>
        <v>12057.6</v>
      </c>
      <c r="G88" s="11">
        <f t="shared" ref="G88:G94" si="19">F88/$F$95</f>
        <v>5.476221835671561E-2</v>
      </c>
      <c r="H88" s="13">
        <v>1.1399999999999999</v>
      </c>
      <c r="I88">
        <f>SUMPRODUCT(G88:G94,H88:H94)</f>
        <v>1.1057171145557518</v>
      </c>
      <c r="J88" s="3">
        <v>7.7000000000000002E-3</v>
      </c>
      <c r="K88" s="6">
        <v>7.0000000000000007E-2</v>
      </c>
      <c r="L88">
        <f>((K88-J88)*I88+J88)/100</f>
        <v>7.6586176236823349E-4</v>
      </c>
    </row>
    <row r="89" spans="1:12" ht="17" x14ac:dyDescent="0.2">
      <c r="B89" s="13" t="s">
        <v>6</v>
      </c>
      <c r="C89" s="14">
        <v>200</v>
      </c>
      <c r="D89" s="14">
        <v>86.56</v>
      </c>
      <c r="E89" s="1">
        <v>86.17</v>
      </c>
      <c r="F89">
        <f t="shared" si="18"/>
        <v>17234</v>
      </c>
      <c r="G89" s="11">
        <f t="shared" si="19"/>
        <v>7.8271967154295782E-2</v>
      </c>
      <c r="H89" s="13">
        <v>1.48</v>
      </c>
    </row>
    <row r="90" spans="1:12" ht="17" x14ac:dyDescent="0.2">
      <c r="B90" s="13" t="s">
        <v>8</v>
      </c>
      <c r="C90" s="14">
        <v>1000</v>
      </c>
      <c r="D90" s="14">
        <v>86.56</v>
      </c>
      <c r="E90" s="1">
        <v>86.17</v>
      </c>
      <c r="F90">
        <f t="shared" si="18"/>
        <v>86170</v>
      </c>
      <c r="G90" s="11">
        <f t="shared" si="19"/>
        <v>0.39135983577147893</v>
      </c>
      <c r="H90" s="13">
        <v>1.07</v>
      </c>
    </row>
    <row r="91" spans="1:12" ht="17" x14ac:dyDescent="0.2">
      <c r="B91" s="13" t="s">
        <v>10</v>
      </c>
      <c r="C91" s="14">
        <v>1000</v>
      </c>
      <c r="D91" s="14">
        <v>36.19</v>
      </c>
      <c r="E91" s="1">
        <v>35.479999999999997</v>
      </c>
      <c r="F91">
        <f t="shared" si="18"/>
        <v>35480</v>
      </c>
      <c r="G91" s="11">
        <f t="shared" si="19"/>
        <v>0.1611401528742262</v>
      </c>
      <c r="H91" s="13">
        <v>1.1100000000000001</v>
      </c>
    </row>
    <row r="92" spans="1:12" ht="17" x14ac:dyDescent="0.2">
      <c r="B92" s="13" t="s">
        <v>12</v>
      </c>
      <c r="C92" s="14">
        <v>500</v>
      </c>
      <c r="D92" s="14">
        <v>103.68</v>
      </c>
      <c r="E92" s="1">
        <v>103.17</v>
      </c>
      <c r="F92">
        <f t="shared" si="18"/>
        <v>51585</v>
      </c>
      <c r="G92" s="11">
        <f t="shared" si="19"/>
        <v>0.23428452046271023</v>
      </c>
      <c r="H92" s="13">
        <v>0.96</v>
      </c>
    </row>
    <row r="93" spans="1:12" ht="17" x14ac:dyDescent="0.2">
      <c r="B93" s="13" t="s">
        <v>14</v>
      </c>
      <c r="C93" s="14">
        <v>200</v>
      </c>
      <c r="D93" s="14">
        <v>80.87</v>
      </c>
      <c r="E93" s="1">
        <v>78.72</v>
      </c>
      <c r="F93">
        <f t="shared" si="18"/>
        <v>15744</v>
      </c>
      <c r="G93" s="11">
        <f t="shared" si="19"/>
        <v>7.1504807408450319E-2</v>
      </c>
      <c r="H93" s="13">
        <v>1.25</v>
      </c>
    </row>
    <row r="94" spans="1:12" ht="17" x14ac:dyDescent="0.2">
      <c r="B94" s="13" t="s">
        <v>16</v>
      </c>
      <c r="C94" s="14">
        <v>60</v>
      </c>
      <c r="D94" s="14">
        <v>32.97</v>
      </c>
      <c r="E94" s="1">
        <v>31.84</v>
      </c>
      <c r="F94">
        <f t="shared" si="18"/>
        <v>1910.4</v>
      </c>
      <c r="G94" s="11">
        <f t="shared" si="19"/>
        <v>8.676497972122936E-3</v>
      </c>
      <c r="H94" s="13">
        <v>1.79</v>
      </c>
    </row>
    <row r="95" spans="1:12" x14ac:dyDescent="0.2">
      <c r="F95">
        <f>SUM(F88:F94)</f>
        <v>220181</v>
      </c>
    </row>
    <row r="97" spans="1:12" ht="17" x14ac:dyDescent="0.2">
      <c r="A97" s="8">
        <v>42843</v>
      </c>
      <c r="B97" s="13" t="s">
        <v>3</v>
      </c>
      <c r="C97" s="14">
        <v>40</v>
      </c>
      <c r="D97" s="14">
        <v>288.14</v>
      </c>
      <c r="E97" s="1">
        <v>300.25</v>
      </c>
      <c r="F97">
        <f t="shared" ref="F97:F103" si="20">C97*E97</f>
        <v>12010</v>
      </c>
      <c r="G97" s="11">
        <f t="shared" ref="G97:G103" si="21">F97/$F$104</f>
        <v>5.4260217727594734E-2</v>
      </c>
      <c r="H97" s="13">
        <v>1.1399999999999999</v>
      </c>
      <c r="I97">
        <f>SUMPRODUCT(G97:G103,H97:H103)</f>
        <v>1.1058563174977232</v>
      </c>
      <c r="J97" s="3">
        <v>7.7000000000000002E-3</v>
      </c>
      <c r="K97" s="6">
        <v>7.0000000000000007E-2</v>
      </c>
      <c r="L97">
        <f>((K97-J97)*I97+J97)/100</f>
        <v>7.6594848580108167E-4</v>
      </c>
    </row>
    <row r="98" spans="1:12" ht="17" x14ac:dyDescent="0.2">
      <c r="B98" s="13" t="s">
        <v>6</v>
      </c>
      <c r="C98" s="14">
        <v>200</v>
      </c>
      <c r="D98" s="14">
        <v>86.56</v>
      </c>
      <c r="E98" s="1">
        <v>86.74</v>
      </c>
      <c r="F98">
        <f t="shared" si="20"/>
        <v>17348</v>
      </c>
      <c r="G98" s="11">
        <f t="shared" si="21"/>
        <v>7.837687403316515E-2</v>
      </c>
      <c r="H98" s="13">
        <v>1.48</v>
      </c>
    </row>
    <row r="99" spans="1:12" ht="17" x14ac:dyDescent="0.2">
      <c r="B99" s="13" t="s">
        <v>8</v>
      </c>
      <c r="C99" s="14">
        <v>1000</v>
      </c>
      <c r="D99" s="14">
        <v>86.56</v>
      </c>
      <c r="E99" s="1">
        <v>86.74</v>
      </c>
      <c r="F99">
        <f t="shared" si="20"/>
        <v>86740</v>
      </c>
      <c r="G99" s="11">
        <f t="shared" si="21"/>
        <v>0.39188437016582578</v>
      </c>
      <c r="H99" s="13">
        <v>1.07</v>
      </c>
    </row>
    <row r="100" spans="1:12" ht="17" x14ac:dyDescent="0.2">
      <c r="B100" s="13" t="s">
        <v>10</v>
      </c>
      <c r="C100" s="14">
        <v>1000</v>
      </c>
      <c r="D100" s="14">
        <v>36.19</v>
      </c>
      <c r="E100" s="1">
        <v>35.765000000000001</v>
      </c>
      <c r="F100">
        <f t="shared" si="20"/>
        <v>35765</v>
      </c>
      <c r="G100" s="11">
        <f t="shared" si="21"/>
        <v>0.16158340441527275</v>
      </c>
      <c r="H100" s="13">
        <v>1.1100000000000001</v>
      </c>
    </row>
    <row r="101" spans="1:12" ht="17" x14ac:dyDescent="0.2">
      <c r="B101" s="13" t="s">
        <v>12</v>
      </c>
      <c r="C101" s="14">
        <v>500</v>
      </c>
      <c r="D101" s="14">
        <v>103.68</v>
      </c>
      <c r="E101" s="1">
        <v>103.31</v>
      </c>
      <c r="F101">
        <f t="shared" si="20"/>
        <v>51655</v>
      </c>
      <c r="G101" s="11">
        <f t="shared" si="21"/>
        <v>0.23337315126718619</v>
      </c>
      <c r="H101" s="13">
        <v>0.96</v>
      </c>
    </row>
    <row r="102" spans="1:12" ht="17" x14ac:dyDescent="0.2">
      <c r="B102" s="13" t="s">
        <v>14</v>
      </c>
      <c r="C102" s="14">
        <v>200</v>
      </c>
      <c r="D102" s="14">
        <v>80.87</v>
      </c>
      <c r="E102" s="1">
        <v>79.61</v>
      </c>
      <c r="F102">
        <f t="shared" si="20"/>
        <v>15922</v>
      </c>
      <c r="G102" s="11">
        <f t="shared" si="21"/>
        <v>7.1934320287990294E-2</v>
      </c>
      <c r="H102" s="13">
        <v>1.25</v>
      </c>
    </row>
    <row r="103" spans="1:12" ht="17" x14ac:dyDescent="0.2">
      <c r="B103" s="13" t="s">
        <v>16</v>
      </c>
      <c r="C103" s="14">
        <v>60</v>
      </c>
      <c r="D103" s="14">
        <v>32.97</v>
      </c>
      <c r="E103" s="1">
        <v>31.68</v>
      </c>
      <c r="F103">
        <f t="shared" si="20"/>
        <v>1900.8</v>
      </c>
      <c r="G103" s="11">
        <f t="shared" si="21"/>
        <v>8.5876621029652017E-3</v>
      </c>
      <c r="H103" s="13">
        <v>1.79</v>
      </c>
    </row>
    <row r="104" spans="1:12" x14ac:dyDescent="0.2">
      <c r="F104">
        <f>SUM(F97:F103)</f>
        <v>221340.79999999999</v>
      </c>
    </row>
    <row r="106" spans="1:12" ht="17" x14ac:dyDescent="0.2">
      <c r="A106" s="8">
        <v>42844</v>
      </c>
      <c r="B106" s="13" t="s">
        <v>3</v>
      </c>
      <c r="C106" s="14">
        <v>40</v>
      </c>
      <c r="D106" s="14">
        <v>288.14</v>
      </c>
      <c r="E106" s="1">
        <v>305.52</v>
      </c>
      <c r="F106">
        <f t="shared" ref="F106:F112" si="22">C106*E106</f>
        <v>12220.8</v>
      </c>
      <c r="G106" s="11">
        <f t="shared" ref="G106:G112" si="23">F106/$F$113</f>
        <v>5.4860344223880191E-2</v>
      </c>
      <c r="H106" s="13">
        <v>1.1399999999999999</v>
      </c>
      <c r="I106">
        <f>SUMPRODUCT(G106:G112,H106:H112)</f>
        <v>1.1057052369793772</v>
      </c>
      <c r="J106" s="3">
        <v>7.7000000000000002E-3</v>
      </c>
      <c r="K106" s="6">
        <v>7.0000000000000007E-2</v>
      </c>
      <c r="L106">
        <f>((K106-J106)*I106+J106)/100</f>
        <v>7.6585436263815199E-4</v>
      </c>
    </row>
    <row r="107" spans="1:12" ht="17" x14ac:dyDescent="0.2">
      <c r="B107" s="13" t="s">
        <v>6</v>
      </c>
      <c r="C107" s="14">
        <v>200</v>
      </c>
      <c r="D107" s="14">
        <v>86.56</v>
      </c>
      <c r="E107" s="1">
        <v>87.27</v>
      </c>
      <c r="F107">
        <f t="shared" si="22"/>
        <v>17454</v>
      </c>
      <c r="G107" s="11">
        <f t="shared" si="23"/>
        <v>7.8352681337032354E-2</v>
      </c>
      <c r="H107" s="13">
        <v>1.48</v>
      </c>
    </row>
    <row r="108" spans="1:12" ht="17" x14ac:dyDescent="0.2">
      <c r="B108" s="13" t="s">
        <v>8</v>
      </c>
      <c r="C108" s="14">
        <v>1000</v>
      </c>
      <c r="D108" s="14">
        <v>86.56</v>
      </c>
      <c r="E108" s="1">
        <v>87.27</v>
      </c>
      <c r="F108">
        <f t="shared" si="22"/>
        <v>87270</v>
      </c>
      <c r="G108" s="11">
        <f t="shared" si="23"/>
        <v>0.39176340668516174</v>
      </c>
      <c r="H108" s="13">
        <v>1.07</v>
      </c>
    </row>
    <row r="109" spans="1:12" ht="17" x14ac:dyDescent="0.2">
      <c r="B109" s="13" t="s">
        <v>10</v>
      </c>
      <c r="C109" s="14">
        <v>1000</v>
      </c>
      <c r="D109" s="14">
        <v>36.19</v>
      </c>
      <c r="E109" s="1">
        <v>35.909999999999997</v>
      </c>
      <c r="F109">
        <f t="shared" si="22"/>
        <v>35910</v>
      </c>
      <c r="G109" s="11">
        <f t="shared" si="23"/>
        <v>0.16120343685188676</v>
      </c>
      <c r="H109" s="13">
        <v>1.1100000000000001</v>
      </c>
    </row>
    <row r="110" spans="1:12" ht="17" x14ac:dyDescent="0.2">
      <c r="B110" s="13" t="s">
        <v>12</v>
      </c>
      <c r="C110" s="14">
        <v>500</v>
      </c>
      <c r="D110" s="14">
        <v>103.68</v>
      </c>
      <c r="E110" s="1">
        <v>104.23</v>
      </c>
      <c r="F110">
        <f t="shared" si="22"/>
        <v>52115</v>
      </c>
      <c r="G110" s="11">
        <f t="shared" si="23"/>
        <v>0.23394923730259201</v>
      </c>
      <c r="H110" s="13">
        <v>0.96</v>
      </c>
    </row>
    <row r="111" spans="1:12" ht="17" x14ac:dyDescent="0.2">
      <c r="B111" s="13" t="s">
        <v>14</v>
      </c>
      <c r="C111" s="14">
        <v>200</v>
      </c>
      <c r="D111" s="14">
        <v>80.87</v>
      </c>
      <c r="E111" s="1">
        <v>79.37</v>
      </c>
      <c r="F111">
        <f t="shared" si="22"/>
        <v>15874</v>
      </c>
      <c r="G111" s="11">
        <f t="shared" si="23"/>
        <v>7.1259909679388764E-2</v>
      </c>
      <c r="H111" s="13">
        <v>1.25</v>
      </c>
    </row>
    <row r="112" spans="1:12" ht="17" x14ac:dyDescent="0.2">
      <c r="B112" s="13" t="s">
        <v>16</v>
      </c>
      <c r="C112" s="14">
        <v>60</v>
      </c>
      <c r="D112" s="14">
        <v>32.97</v>
      </c>
      <c r="E112" s="1">
        <v>31.97</v>
      </c>
      <c r="F112">
        <f t="shared" si="22"/>
        <v>1918.1999999999998</v>
      </c>
      <c r="G112" s="11">
        <f t="shared" si="23"/>
        <v>8.6109839200581781E-3</v>
      </c>
      <c r="H112" s="13">
        <v>1.79</v>
      </c>
    </row>
    <row r="113" spans="1:12" x14ac:dyDescent="0.2">
      <c r="F113">
        <f>SUM(F106:F112)</f>
        <v>222762</v>
      </c>
    </row>
    <row r="115" spans="1:12" ht="17" x14ac:dyDescent="0.2">
      <c r="A115" s="8">
        <v>42845</v>
      </c>
      <c r="B115" s="13" t="s">
        <v>3</v>
      </c>
      <c r="C115" s="14">
        <v>40</v>
      </c>
      <c r="D115" s="14">
        <v>288.14</v>
      </c>
      <c r="E115" s="1">
        <v>302.51</v>
      </c>
      <c r="F115">
        <f t="shared" ref="F115:F123" si="24">C115*E115</f>
        <v>12100.4</v>
      </c>
      <c r="G115" s="11">
        <f t="shared" ref="G115:G121" si="25">F115/$F$124</f>
        <v>4.9754647793968293E-2</v>
      </c>
      <c r="H115" s="13">
        <v>1.1399999999999999</v>
      </c>
      <c r="I115">
        <f>SUMPRODUCT(G115:G123,H115:H123)</f>
        <v>1.1436921251275691</v>
      </c>
      <c r="J115" s="3">
        <v>7.7000000000000002E-3</v>
      </c>
      <c r="K115" s="6">
        <v>7.0000000000000007E-2</v>
      </c>
      <c r="L115">
        <f>((K115-J115)*I115+J115)/100</f>
        <v>7.8952019395447557E-4</v>
      </c>
    </row>
    <row r="116" spans="1:12" ht="17" x14ac:dyDescent="0.2">
      <c r="B116" s="13" t="s">
        <v>6</v>
      </c>
      <c r="C116" s="14">
        <v>200</v>
      </c>
      <c r="D116" s="14">
        <v>86.56</v>
      </c>
      <c r="E116" s="1">
        <v>87.42</v>
      </c>
      <c r="F116">
        <f t="shared" si="24"/>
        <v>17484</v>
      </c>
      <c r="G116" s="11">
        <f t="shared" si="25"/>
        <v>7.1891033522010983E-2</v>
      </c>
      <c r="H116" s="13">
        <v>1.48</v>
      </c>
    </row>
    <row r="117" spans="1:12" ht="17" x14ac:dyDescent="0.2">
      <c r="B117" s="13" t="s">
        <v>8</v>
      </c>
      <c r="C117" s="14">
        <v>1000</v>
      </c>
      <c r="D117" s="14">
        <v>86.56</v>
      </c>
      <c r="E117" s="1">
        <v>87.42</v>
      </c>
      <c r="F117">
        <f t="shared" si="24"/>
        <v>87420</v>
      </c>
      <c r="G117" s="11">
        <f t="shared" si="25"/>
        <v>0.35945516761005486</v>
      </c>
      <c r="H117" s="13">
        <v>1.07</v>
      </c>
    </row>
    <row r="118" spans="1:12" ht="17" x14ac:dyDescent="0.2">
      <c r="B118" s="13" t="s">
        <v>10</v>
      </c>
      <c r="C118" s="14">
        <v>1000</v>
      </c>
      <c r="D118" s="14">
        <v>36.19</v>
      </c>
      <c r="E118" s="1">
        <v>36.18</v>
      </c>
      <c r="F118">
        <f t="shared" si="24"/>
        <v>36180</v>
      </c>
      <c r="G118" s="11">
        <f t="shared" si="25"/>
        <v>0.14876559098755188</v>
      </c>
      <c r="H118" s="13">
        <v>1.1100000000000001</v>
      </c>
    </row>
    <row r="119" spans="1:12" ht="17" x14ac:dyDescent="0.2">
      <c r="B119" s="13" t="s">
        <v>12</v>
      </c>
      <c r="C119" s="14">
        <v>500</v>
      </c>
      <c r="D119" s="14">
        <v>103.68</v>
      </c>
      <c r="E119" s="1">
        <v>104.36</v>
      </c>
      <c r="F119">
        <f t="shared" si="24"/>
        <v>52180</v>
      </c>
      <c r="G119" s="11">
        <f t="shared" si="25"/>
        <v>0.21455468595164337</v>
      </c>
      <c r="H119" s="13">
        <v>0.96</v>
      </c>
    </row>
    <row r="120" spans="1:12" ht="17" x14ac:dyDescent="0.2">
      <c r="B120" s="13" t="s">
        <v>14</v>
      </c>
      <c r="C120" s="14">
        <v>200</v>
      </c>
      <c r="D120" s="14">
        <v>80.87</v>
      </c>
      <c r="E120" s="1">
        <v>80.760000000000005</v>
      </c>
      <c r="F120">
        <f t="shared" si="24"/>
        <v>16152.000000000002</v>
      </c>
      <c r="G120" s="11">
        <f t="shared" si="25"/>
        <v>6.6414091366250372E-2</v>
      </c>
      <c r="H120" s="13">
        <v>1.25</v>
      </c>
    </row>
    <row r="121" spans="1:12" ht="17" x14ac:dyDescent="0.2">
      <c r="B121" s="13" t="s">
        <v>16</v>
      </c>
      <c r="C121" s="14">
        <v>60</v>
      </c>
      <c r="D121" s="14">
        <v>32.97</v>
      </c>
      <c r="E121" s="1">
        <v>32.83</v>
      </c>
      <c r="F121">
        <f t="shared" si="24"/>
        <v>1969.8</v>
      </c>
      <c r="G121" s="11">
        <f t="shared" si="25"/>
        <v>8.099459953766713E-3</v>
      </c>
      <c r="H121" s="13">
        <v>0</v>
      </c>
    </row>
    <row r="122" spans="1:12" ht="17" x14ac:dyDescent="0.2">
      <c r="C122" s="14">
        <v>440</v>
      </c>
      <c r="D122" s="14">
        <v>32.71</v>
      </c>
      <c r="E122" s="1">
        <v>32.83</v>
      </c>
      <c r="F122">
        <f t="shared" si="24"/>
        <v>14445.199999999999</v>
      </c>
      <c r="G122" s="11">
        <f>F122/$F$124+G121</f>
        <v>6.7495499614722607E-2</v>
      </c>
      <c r="H122" s="13">
        <v>1.79</v>
      </c>
    </row>
    <row r="123" spans="1:12" ht="17" x14ac:dyDescent="0.2">
      <c r="B123" s="13" t="s">
        <v>47</v>
      </c>
      <c r="C123" s="14">
        <v>1000</v>
      </c>
      <c r="D123" s="14">
        <v>5.24</v>
      </c>
      <c r="E123" s="1">
        <v>5.27</v>
      </c>
      <c r="F123">
        <f t="shared" si="24"/>
        <v>5270</v>
      </c>
      <c r="G123" s="11">
        <f>F123/$F$124</f>
        <v>2.1669283153797635E-2</v>
      </c>
      <c r="H123" s="1">
        <v>0.97</v>
      </c>
    </row>
    <row r="124" spans="1:12" x14ac:dyDescent="0.2">
      <c r="F124">
        <f>SUM(F115:F123)</f>
        <v>243201.4</v>
      </c>
    </row>
    <row r="126" spans="1:12" ht="17" x14ac:dyDescent="0.2">
      <c r="A126" s="8">
        <v>42846</v>
      </c>
      <c r="B126" s="13" t="s">
        <v>3</v>
      </c>
      <c r="C126" s="14">
        <v>40</v>
      </c>
      <c r="D126" s="14">
        <v>288.14</v>
      </c>
      <c r="E126" s="1">
        <v>305.60000000000002</v>
      </c>
      <c r="F126">
        <f t="shared" ref="F126:F134" si="26">C126*E126</f>
        <v>12224</v>
      </c>
      <c r="G126" s="11">
        <f t="shared" ref="G126:G132" si="27">F126/$F$135</f>
        <v>5.0269358884730844E-2</v>
      </c>
      <c r="H126" s="13">
        <v>1.1399999999999999</v>
      </c>
      <c r="I126">
        <f>SUMPRODUCT(G126:G134,H126:H134)</f>
        <v>1.1447636632808322</v>
      </c>
      <c r="J126" s="3">
        <v>7.7000000000000002E-3</v>
      </c>
      <c r="K126" s="6">
        <v>7.0000000000000007E-2</v>
      </c>
      <c r="L126">
        <f>((K126-J126)*I126+J126)/100</f>
        <v>7.9018776222395846E-4</v>
      </c>
    </row>
    <row r="127" spans="1:12" ht="17" x14ac:dyDescent="0.2">
      <c r="B127" s="13" t="s">
        <v>6</v>
      </c>
      <c r="C127" s="14">
        <v>200</v>
      </c>
      <c r="D127" s="14">
        <v>86.56</v>
      </c>
      <c r="E127" s="1">
        <v>87.02</v>
      </c>
      <c r="F127">
        <f t="shared" si="26"/>
        <v>17404</v>
      </c>
      <c r="G127" s="11">
        <f t="shared" si="27"/>
        <v>7.1571328700086354E-2</v>
      </c>
      <c r="H127" s="13">
        <v>1.48</v>
      </c>
    </row>
    <row r="128" spans="1:12" ht="17" x14ac:dyDescent="0.2">
      <c r="B128" s="13" t="s">
        <v>8</v>
      </c>
      <c r="C128" s="14">
        <v>1000</v>
      </c>
      <c r="D128" s="14">
        <v>86.56</v>
      </c>
      <c r="E128" s="1">
        <v>87.02</v>
      </c>
      <c r="F128">
        <f t="shared" si="26"/>
        <v>87020</v>
      </c>
      <c r="G128" s="11">
        <f t="shared" si="27"/>
        <v>0.35785664350043178</v>
      </c>
      <c r="H128" s="13">
        <v>1.07</v>
      </c>
    </row>
    <row r="129" spans="2:8" ht="17" x14ac:dyDescent="0.2">
      <c r="B129" s="13" t="s">
        <v>10</v>
      </c>
      <c r="C129" s="14">
        <v>1000</v>
      </c>
      <c r="D129" s="14">
        <v>36.19</v>
      </c>
      <c r="E129" s="1">
        <v>36.32</v>
      </c>
      <c r="F129">
        <f t="shared" si="26"/>
        <v>36320</v>
      </c>
      <c r="G129" s="11">
        <f t="shared" si="27"/>
        <v>0.14936052967060082</v>
      </c>
      <c r="H129" s="13">
        <v>1.1100000000000001</v>
      </c>
    </row>
    <row r="130" spans="2:8" ht="17" x14ac:dyDescent="0.2">
      <c r="B130" s="13" t="s">
        <v>12</v>
      </c>
      <c r="C130" s="14">
        <v>500</v>
      </c>
      <c r="D130" s="14">
        <v>103.68</v>
      </c>
      <c r="E130" s="1">
        <v>104.36</v>
      </c>
      <c r="F130">
        <f t="shared" si="26"/>
        <v>52180</v>
      </c>
      <c r="G130" s="11">
        <f t="shared" si="27"/>
        <v>0.21458239091993256</v>
      </c>
      <c r="H130" s="13">
        <v>0.96</v>
      </c>
    </row>
    <row r="131" spans="2:8" ht="17" x14ac:dyDescent="0.2">
      <c r="B131" s="13" t="s">
        <v>14</v>
      </c>
      <c r="C131" s="14">
        <v>200</v>
      </c>
      <c r="D131" s="14">
        <v>80.87</v>
      </c>
      <c r="E131" s="1">
        <v>79.81</v>
      </c>
      <c r="F131">
        <f t="shared" si="26"/>
        <v>15962</v>
      </c>
      <c r="G131" s="11">
        <f t="shared" si="27"/>
        <v>6.5641320886622528E-2</v>
      </c>
      <c r="H131" s="13">
        <v>1.25</v>
      </c>
    </row>
    <row r="132" spans="2:8" ht="17" x14ac:dyDescent="0.2">
      <c r="B132" s="13" t="s">
        <v>16</v>
      </c>
      <c r="C132" s="14">
        <v>60</v>
      </c>
      <c r="D132" s="14">
        <v>32.97</v>
      </c>
      <c r="E132" s="1">
        <v>33.68</v>
      </c>
      <c r="F132">
        <f t="shared" si="26"/>
        <v>2020.8</v>
      </c>
      <c r="G132" s="11">
        <f t="shared" si="27"/>
        <v>8.3102356376197721E-3</v>
      </c>
      <c r="H132" s="13">
        <v>0</v>
      </c>
    </row>
    <row r="133" spans="2:8" ht="17" x14ac:dyDescent="0.2">
      <c r="C133" s="14">
        <v>440</v>
      </c>
      <c r="D133" s="14">
        <v>32.71</v>
      </c>
      <c r="E133" s="1">
        <v>33.68</v>
      </c>
      <c r="F133">
        <f t="shared" si="26"/>
        <v>14819.2</v>
      </c>
      <c r="G133" s="11">
        <f>F133/$F$135+G132</f>
        <v>6.9251963646831435E-2</v>
      </c>
      <c r="H133" s="13">
        <v>1.79</v>
      </c>
    </row>
    <row r="134" spans="2:8" ht="17" x14ac:dyDescent="0.2">
      <c r="B134" s="13" t="s">
        <v>47</v>
      </c>
      <c r="C134" s="14">
        <v>1000</v>
      </c>
      <c r="D134" s="14">
        <v>5.24</v>
      </c>
      <c r="E134" s="1">
        <v>5.22</v>
      </c>
      <c r="F134">
        <f t="shared" si="26"/>
        <v>5220</v>
      </c>
      <c r="G134" s="11">
        <f>F134/$F$135</f>
        <v>2.1466463790763664E-2</v>
      </c>
      <c r="H134" s="1">
        <v>0.97</v>
      </c>
    </row>
    <row r="135" spans="2:8" x14ac:dyDescent="0.2">
      <c r="F135">
        <f>SUM(F126:F134)</f>
        <v>243170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6"/>
  <sheetViews>
    <sheetView zoomScale="137" workbookViewId="0">
      <selection activeCell="C20" sqref="C20"/>
    </sheetView>
  </sheetViews>
  <sheetFormatPr baseColWidth="10" defaultRowHeight="16" x14ac:dyDescent="0.2"/>
  <cols>
    <col min="2" max="2" width="14.5" bestFit="1" customWidth="1"/>
  </cols>
  <sheetData>
    <row r="2" spans="1:2" ht="18" customHeight="1" x14ac:dyDescent="0.2">
      <c r="B2" t="s">
        <v>44</v>
      </c>
    </row>
    <row r="3" spans="1:2" x14ac:dyDescent="0.2">
      <c r="A3" s="8">
        <v>42828</v>
      </c>
      <c r="B3" s="15">
        <v>7.6583074451174208E-4</v>
      </c>
    </row>
    <row r="4" spans="1:2" x14ac:dyDescent="0.2">
      <c r="A4" s="8">
        <v>42829</v>
      </c>
      <c r="B4" s="15">
        <v>7.6573493127820203E-4</v>
      </c>
    </row>
    <row r="5" spans="1:2" x14ac:dyDescent="0.2">
      <c r="A5" s="8">
        <v>42830</v>
      </c>
      <c r="B5" s="15">
        <v>7.6556240133516585E-4</v>
      </c>
    </row>
    <row r="6" spans="1:2" x14ac:dyDescent="0.2">
      <c r="A6" s="8">
        <v>42831</v>
      </c>
      <c r="B6" s="15">
        <v>7.6563026313470283E-4</v>
      </c>
    </row>
    <row r="7" spans="1:2" x14ac:dyDescent="0.2">
      <c r="A7" s="8">
        <v>42832</v>
      </c>
      <c r="B7" s="15">
        <v>7.6562449290925325E-4</v>
      </c>
    </row>
    <row r="8" spans="1:2" x14ac:dyDescent="0.2">
      <c r="A8" s="8">
        <v>42835</v>
      </c>
      <c r="B8" s="15">
        <v>7.6570255142251425E-4</v>
      </c>
    </row>
    <row r="9" spans="1:2" x14ac:dyDescent="0.2">
      <c r="A9" s="8">
        <v>42836</v>
      </c>
      <c r="B9" s="15">
        <v>7.656737425065348E-4</v>
      </c>
    </row>
    <row r="10" spans="1:2" x14ac:dyDescent="0.2">
      <c r="A10" s="8">
        <v>42837</v>
      </c>
      <c r="B10" s="15">
        <v>7.6559427516320405E-4</v>
      </c>
    </row>
    <row r="11" spans="1:2" x14ac:dyDescent="0.2">
      <c r="A11" s="8">
        <v>42838</v>
      </c>
      <c r="B11" s="15">
        <v>7.6569725743004427E-4</v>
      </c>
    </row>
    <row r="12" spans="1:2" x14ac:dyDescent="0.2">
      <c r="A12" s="8">
        <v>42842</v>
      </c>
      <c r="B12" s="15">
        <v>7.6586176236823349E-4</v>
      </c>
    </row>
    <row r="13" spans="1:2" x14ac:dyDescent="0.2">
      <c r="A13" s="8">
        <v>42843</v>
      </c>
      <c r="B13" s="15">
        <v>7.6594848580108167E-4</v>
      </c>
    </row>
    <row r="14" spans="1:2" x14ac:dyDescent="0.2">
      <c r="A14" s="8">
        <v>42844</v>
      </c>
      <c r="B14" s="15">
        <v>7.6585436263815199E-4</v>
      </c>
    </row>
    <row r="15" spans="1:2" x14ac:dyDescent="0.2">
      <c r="A15" s="8">
        <v>42845</v>
      </c>
      <c r="B15" s="15">
        <v>7.8952019395447557E-4</v>
      </c>
    </row>
    <row r="16" spans="1:2" x14ac:dyDescent="0.2">
      <c r="A16" s="8">
        <v>42846</v>
      </c>
      <c r="B16" s="15">
        <v>7.9018776222395846E-4</v>
      </c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Portfolio</vt:lpstr>
      <vt:lpstr>Prices</vt:lpstr>
      <vt:lpstr>Daily Weights</vt:lpstr>
      <vt:lpstr>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2017-04-25T00:12:55Z</dcterms:created>
  <dcterms:modified xsi:type="dcterms:W3CDTF">2017-04-27T03:31:01Z</dcterms:modified>
</cp:coreProperties>
</file>