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sherwin/Desktop/"/>
    </mc:Choice>
  </mc:AlternateContent>
  <xr:revisionPtr revIDLastSave="0" documentId="8_{543EEE25-2FC8-2244-96A3-CB76D582CA02}" xr6:coauthVersionLast="47" xr6:coauthVersionMax="47" xr10:uidLastSave="{00000000-0000-0000-0000-000000000000}"/>
  <bookViews>
    <workbookView xWindow="660" yWindow="1560" windowWidth="34720" windowHeight="17900" activeTab="5" xr2:uid="{00000000-000D-0000-FFFF-FFFF00000000}"/>
  </bookViews>
  <sheets>
    <sheet name="Crowdfunding" sheetId="1" r:id="rId1"/>
    <sheet name="Outcome per Category" sheetId="3" r:id="rId2"/>
    <sheet name="Outcome per Sub-Category" sheetId="4" r:id="rId3"/>
    <sheet name="Outcome by Date" sheetId="8" r:id="rId4"/>
    <sheet name="Crowdfunding Goal Analysis" sheetId="9" r:id="rId5"/>
    <sheet name="Statistical Analysis" sheetId="12" r:id="rId6"/>
  </sheets>
  <calcPr calcId="191029"/>
  <pivotCaches>
    <pivotCache cacheId="36" r:id="rId7"/>
    <pivotCache cacheId="37" r:id="rId8"/>
    <pivotCache cacheId="3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2" l="1"/>
  <c r="J14" i="12"/>
  <c r="I14" i="12"/>
  <c r="J13" i="12"/>
  <c r="I13" i="12"/>
  <c r="J12" i="12"/>
  <c r="I12" i="12"/>
  <c r="J11" i="12"/>
  <c r="I11" i="12"/>
  <c r="J10" i="12"/>
  <c r="I10" i="12"/>
  <c r="J9" i="12"/>
  <c r="I9" i="12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D13" i="9"/>
  <c r="C13" i="9"/>
  <c r="F2" i="9"/>
  <c r="B2" i="9"/>
  <c r="E2" i="9" s="1"/>
  <c r="E3" i="9"/>
  <c r="E4" i="9"/>
  <c r="E5" i="9"/>
  <c r="E6" i="9"/>
  <c r="E7" i="9"/>
  <c r="E8" i="9"/>
  <c r="E9" i="9"/>
  <c r="E10" i="9"/>
  <c r="E11" i="9"/>
  <c r="E12" i="9"/>
  <c r="D12" i="9"/>
  <c r="D11" i="9"/>
  <c r="D10" i="9"/>
  <c r="D9" i="9"/>
  <c r="D8" i="9"/>
  <c r="D7" i="9"/>
  <c r="D6" i="9"/>
  <c r="D4" i="9"/>
  <c r="D3" i="9"/>
  <c r="D2" i="9"/>
  <c r="D5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2" i="1"/>
  <c r="E13" i="9" l="1"/>
</calcChain>
</file>

<file path=xl/sharedStrings.xml><?xml version="1.0" encoding="utf-8"?>
<sst xmlns="http://schemas.openxmlformats.org/spreadsheetml/2006/main" count="7071" uniqueCount="2126">
  <si>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</si>
  <si>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</si>
  <si>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</si>
  <si>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</si>
  <si>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</si>
  <si>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</si>
  <si>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</si>
  <si>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</si>
  <si>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</si>
  <si>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</si>
  <si>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</si>
  <si>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</si>
  <si>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</si>
  <si>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</si>
  <si>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</si>
  <si>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</si>
  <si>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</si>
  <si>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</si>
  <si>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</si>
  <si>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</si>
  <si>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</si>
  <si>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</si>
  <si>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</si>
  <si>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</si>
  <si>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</si>
  <si>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</si>
  <si>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</si>
  <si>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</si>
  <si>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</si>
  <si>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</si>
  <si>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</si>
  <si>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</si>
  <si>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</si>
  <si>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</si>
  <si>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</si>
  <si>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</si>
  <si>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</si>
  <si>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</si>
  <si>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</si>
  <si>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</si>
  <si>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</si>
  <si>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</si>
  <si>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</si>
  <si>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</si>
  <si>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</si>
  <si>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</si>
  <si>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</si>
  <si>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</si>
  <si>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</si>
  <si>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</si>
  <si>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</si>
  <si>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</si>
  <si>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</si>
  <si>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</si>
  <si>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</si>
  <si>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</si>
  <si>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</si>
  <si>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</si>
  <si>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</si>
  <si>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</si>
  <si>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</si>
  <si>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</si>
  <si>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</si>
  <si>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</si>
  <si>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</si>
  <si>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</si>
  <si>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</si>
  <si>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</si>
  <si>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</si>
  <si>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</si>
  <si>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</si>
  <si>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</si>
  <si>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</si>
  <si>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</si>
  <si>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</si>
  <si>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</si>
  <si>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</si>
  <si>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</si>
  <si>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</si>
  <si>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</si>
  <si>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</si>
  <si>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</si>
  <si>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</si>
  <si>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</si>
  <si>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</si>
  <si>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</si>
  <si>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</si>
  <si>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</si>
  <si>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</si>
  <si>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</si>
  <si>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</si>
  <si>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</si>
  <si>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</si>
  <si>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</si>
  <si>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</si>
  <si>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</si>
  <si>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</si>
  <si>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</si>
  <si>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</si>
  <si>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</si>
  <si>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</si>
  <si>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</si>
  <si>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</si>
  <si>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</si>
  <si>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</si>
  <si>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</si>
  <si>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</si>
  <si>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</si>
  <si>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</si>
  <si>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</si>
  <si>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</si>
  <si>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</si>
  <si>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</si>
  <si>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</si>
  <si>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</si>
  <si>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</si>
  <si>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</si>
  <si>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</si>
  <si>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</si>
  <si>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</si>
  <si>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</si>
  <si>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</si>
  <si>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</si>
  <si>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</si>
  <si>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</si>
  <si>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</si>
  <si>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</si>
  <si>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</si>
  <si>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</si>
  <si>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</si>
  <si>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</si>
  <si>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</si>
  <si>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</si>
  <si>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</si>
  <si>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</si>
  <si>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</si>
  <si>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</si>
  <si>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</si>
  <si>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</si>
  <si>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</si>
  <si>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</si>
  <si>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</si>
  <si>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</si>
  <si>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</si>
  <si>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</si>
  <si>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</si>
  <si>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</si>
  <si>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</si>
  <si>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</si>
  <si>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</si>
  <si>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</si>
  <si>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</si>
  <si>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</si>
  <si>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</si>
  <si>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</si>
  <si>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</si>
  <si>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</si>
  <si>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</si>
  <si>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</si>
  <si>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</si>
  <si>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</si>
  <si>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</si>
  <si>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</si>
  <si>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</si>
  <si>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</si>
  <si>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</si>
  <si>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</si>
  <si>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</si>
  <si>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</si>
  <si>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</si>
  <si>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</si>
  <si>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</si>
  <si>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</si>
  <si>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</si>
  <si>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</si>
  <si>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</si>
  <si>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</si>
  <si>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</si>
  <si>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</si>
  <si>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</si>
  <si>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</si>
  <si>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</si>
  <si>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</si>
  <si>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</si>
  <si>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</si>
  <si>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</si>
  <si>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</si>
  <si>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</si>
  <si>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</si>
  <si>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</si>
  <si>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</si>
  <si>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</si>
  <si>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</si>
  <si>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</si>
  <si>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</si>
  <si>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</si>
  <si>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</si>
  <si>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</si>
  <si>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</si>
  <si>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</si>
  <si>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</si>
  <si>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</si>
  <si>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</si>
  <si>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</si>
  <si>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</si>
  <si>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</si>
  <si>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</si>
  <si>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</si>
  <si>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</si>
  <si>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</si>
  <si>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</si>
  <si>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</si>
  <si>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</si>
  <si>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</si>
  <si>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</si>
  <si>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</si>
  <si>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</si>
  <si>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</si>
  <si>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</si>
  <si>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</si>
  <si>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</si>
  <si>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</si>
  <si>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</si>
  <si>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</si>
  <si>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</si>
  <si>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</si>
  <si>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</si>
  <si>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</si>
  <si>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</si>
  <si>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</si>
  <si>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</si>
  <si>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</si>
  <si>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</si>
  <si>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</si>
  <si>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</si>
  <si>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</si>
  <si>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</si>
  <si>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</si>
  <si>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</si>
  <si>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</si>
  <si>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</si>
  <si>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</si>
  <si>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</si>
  <si>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</si>
  <si>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</si>
  <si>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</si>
  <si>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</si>
  <si>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</si>
  <si>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</si>
  <si>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</si>
  <si>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</si>
  <si>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</si>
  <si>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</si>
  <si>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</si>
  <si>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</si>
  <si>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</si>
  <si>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</si>
  <si>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</si>
  <si>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</si>
  <si>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</si>
  <si>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</si>
  <si>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</si>
  <si>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</si>
  <si>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</si>
  <si>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</si>
  <si>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</si>
  <si>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</si>
  <si>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</si>
  <si>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</si>
  <si>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</si>
  <si>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</si>
  <si>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</si>
  <si>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</si>
  <si>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</si>
  <si>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</si>
  <si>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</si>
  <si>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</si>
  <si>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</si>
  <si>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</si>
  <si>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</si>
  <si>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</si>
  <si>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</si>
  <si>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</si>
  <si>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</si>
  <si>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</si>
  <si>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</si>
  <si>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</si>
  <si>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</si>
  <si>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</si>
  <si>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</si>
  <si>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</si>
  <si>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</si>
  <si>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</si>
  <si>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</si>
  <si>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</si>
  <si>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</si>
  <si>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</si>
  <si>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</si>
  <si>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</si>
  <si>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</si>
  <si>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</si>
  <si>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</si>
  <si>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</si>
  <si>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</si>
  <si>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</si>
  <si>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</si>
  <si>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</si>
  <si>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</si>
  <si>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</si>
  <si>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</si>
  <si>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</si>
  <si>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</si>
  <si>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</si>
  <si>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</si>
  <si>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</si>
  <si>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</si>
  <si>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</si>
  <si>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</si>
  <si>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</si>
  <si>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</si>
  <si>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</si>
  <si>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</si>
  <si>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</si>
  <si>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</si>
  <si>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</si>
  <si>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</si>
  <si>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</si>
  <si>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</si>
  <si>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</si>
  <si>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</si>
  <si>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</si>
  <si>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</si>
  <si>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</si>
  <si>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</si>
  <si>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</si>
  <si>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</si>
  <si>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</si>
  <si>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</si>
  <si>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</si>
  <si>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</si>
  <si>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</si>
  <si>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</si>
  <si>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</si>
  <si>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</si>
  <si>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</si>
  <si>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</si>
  <si>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</si>
  <si>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</si>
  <si>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</si>
  <si>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</si>
  <si>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</si>
  <si>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</si>
  <si>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</si>
  <si>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</si>
  <si>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</si>
  <si>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</si>
  <si>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</si>
  <si>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</si>
  <si>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</si>
  <si>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</si>
  <si>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</si>
  <si>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</si>
  <si>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</si>
  <si>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</si>
  <si>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</si>
  <si>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</si>
  <si>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</si>
  <si>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</si>
  <si>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</si>
  <si>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</si>
  <si>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</si>
  <si>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</si>
  <si>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</si>
  <si>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</si>
  <si>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</si>
  <si>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</si>
  <si>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</si>
  <si>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</si>
  <si>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</si>
  <si>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</si>
  <si>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</si>
  <si>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</si>
  <si>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</si>
  <si>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</si>
  <si>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</si>
  <si>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</si>
  <si>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</si>
  <si>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</si>
  <si>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</si>
  <si>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</si>
  <si>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</si>
  <si>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</si>
  <si>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</si>
  <si>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</si>
  <si>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</si>
  <si>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</si>
  <si>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</si>
  <si>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</si>
  <si>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</si>
  <si>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</si>
  <si>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</si>
  <si>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</si>
  <si>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</si>
  <si>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</si>
  <si>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</si>
  <si>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</si>
  <si>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</si>
  <si>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</si>
  <si>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</si>
  <si>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</si>
  <si>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</si>
  <si>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</si>
  <si>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</si>
  <si>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</si>
  <si>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</si>
  <si>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</si>
  <si>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</si>
  <si>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</si>
  <si>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</si>
  <si>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</si>
  <si>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</si>
  <si>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</si>
  <si>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</si>
  <si>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</si>
  <si>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</si>
  <si>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</si>
  <si>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</si>
  <si>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</si>
  <si>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</si>
  <si>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</si>
  <si>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</si>
  <si>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</si>
  <si>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</si>
  <si>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</si>
  <si>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</si>
  <si>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</si>
  <si>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</si>
  <si>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</si>
  <si>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</si>
  <si>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</si>
  <si>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</si>
  <si>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</si>
  <si>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</si>
  <si>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</si>
  <si>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</si>
  <si>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</si>
  <si>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</si>
  <si>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</si>
  <si>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</si>
  <si>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</si>
  <si>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</si>
  <si>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</si>
  <si>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</si>
  <si>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</si>
  <si>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</si>
  <si>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</si>
  <si>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</si>
  <si>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</si>
  <si>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</si>
  <si>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</si>
  <si>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</si>
  <si>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</si>
  <si>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</si>
  <si>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</si>
  <si>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</si>
  <si>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</si>
  <si>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</si>
  <si>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</si>
  <si>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</si>
  <si>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</si>
  <si>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</si>
  <si>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</si>
  <si>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</si>
  <si>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</si>
  <si>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</si>
  <si>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</si>
  <si>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</si>
  <si>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</si>
  <si>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</si>
  <si>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</si>
  <si>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</si>
  <si>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</si>
  <si>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</si>
  <si>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</si>
  <si>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</si>
  <si>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</si>
  <si>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</si>
  <si>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</si>
  <si>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</si>
  <si>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</si>
  <si>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</si>
  <si>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</si>
  <si>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</si>
  <si>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</si>
  <si>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</si>
  <si>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</si>
  <si>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</si>
  <si>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</si>
  <si>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</si>
  <si>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</si>
  <si>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</si>
  <si>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</si>
  <si>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</si>
  <si>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</si>
  <si>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</si>
  <si>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</si>
  <si>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</si>
  <si>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</si>
  <si>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</si>
  <si>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</si>
  <si>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</si>
  <si>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</si>
  <si>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</si>
  <si>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</si>
  <si>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</si>
  <si>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</si>
  <si>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</si>
  <si>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</si>
  <si>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</si>
  <si>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</si>
  <si>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</si>
  <si>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</si>
  <si>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</si>
  <si>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</si>
  <si>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</si>
  <si>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</si>
  <si>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</si>
  <si>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</si>
  <si>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</si>
  <si>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</si>
  <si>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</si>
  <si>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</si>
  <si>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</si>
  <si>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</si>
  <si>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</si>
  <si>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</si>
  <si>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</si>
  <si>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</si>
  <si>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</si>
  <si>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</si>
  <si>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</si>
  <si>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</si>
  <si>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</si>
  <si>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</si>
  <si>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</si>
  <si>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</si>
  <si>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</si>
  <si>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</si>
  <si>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</si>
  <si>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</si>
  <si>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</si>
  <si>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</si>
  <si>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</si>
  <si>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</si>
  <si>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</si>
  <si>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</si>
  <si>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</si>
  <si>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</si>
  <si>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</si>
  <si>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</si>
  <si>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</si>
  <si>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</si>
  <si>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</si>
  <si>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</si>
  <si>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</si>
  <si>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</si>
  <si>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</si>
  <si>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</si>
  <si>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</si>
  <si>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</si>
  <si>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</si>
  <si>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</si>
  <si>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</si>
  <si>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</si>
  <si>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</si>
  <si>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</si>
  <si>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</si>
  <si>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</si>
  <si>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</si>
  <si>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</si>
  <si>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</si>
  <si>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</si>
  <si>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</si>
  <si>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</si>
  <si>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</si>
  <si>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</si>
  <si>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</si>
  <si>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</si>
  <si>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</si>
  <si>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</si>
  <si>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</si>
  <si>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</si>
  <si>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</si>
  <si>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</si>
  <si>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</si>
  <si>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</si>
  <si>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</si>
  <si>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</si>
  <si>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</si>
  <si>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</si>
  <si>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</si>
  <si>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</si>
  <si>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</si>
  <si>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</si>
  <si>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</si>
  <si>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</si>
  <si>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</si>
  <si>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</si>
  <si>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</si>
  <si>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</si>
  <si>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</si>
  <si>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</si>
  <si>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</si>
  <si>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</si>
  <si>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</si>
  <si>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</si>
  <si>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</si>
  <si>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</si>
  <si>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</si>
  <si>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</si>
  <si>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</si>
  <si>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</si>
  <si>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</si>
  <si>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</si>
  <si>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</si>
  <si>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</si>
  <si>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</si>
  <si>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</si>
  <si>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</si>
  <si>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</si>
  <si>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</si>
  <si>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</si>
  <si>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</si>
  <si>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</si>
  <si>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</si>
  <si>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</si>
  <si>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</si>
  <si>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</si>
  <si>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</si>
  <si>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</si>
  <si>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</si>
  <si>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</si>
  <si>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</si>
  <si>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</si>
  <si>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</si>
  <si>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</si>
  <si>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</si>
  <si>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</si>
  <si>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</si>
  <si>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</si>
  <si>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</si>
  <si>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</si>
  <si>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</si>
  <si>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</si>
  <si>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</si>
  <si>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</si>
  <si>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</si>
  <si>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</si>
  <si>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</si>
  <si>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</si>
  <si>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</si>
  <si>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</si>
  <si>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</si>
  <si>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</si>
  <si>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</si>
  <si>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</si>
  <si>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</si>
  <si>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</si>
  <si>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</si>
  <si>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</si>
  <si>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</si>
  <si>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</si>
  <si>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</si>
  <si>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</si>
  <si>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</si>
  <si>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</si>
  <si>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</si>
  <si>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</si>
  <si>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</si>
  <si>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</si>
  <si>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</si>
  <si>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</si>
  <si>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</si>
  <si>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</si>
  <si>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</si>
  <si>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</si>
  <si>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</si>
  <si>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</si>
  <si>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</si>
  <si>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</si>
  <si>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</si>
  <si>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</si>
  <si>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</si>
  <si>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</si>
  <si>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</si>
  <si>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</si>
  <si>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</si>
  <si>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</si>
  <si>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</si>
  <si>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</si>
  <si>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</si>
  <si>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</si>
  <si>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</si>
  <si>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</si>
  <si>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</si>
  <si>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</si>
  <si>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</si>
  <si>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</si>
  <si>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</si>
  <si>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</si>
  <si>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</si>
  <si>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</si>
  <si>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</si>
  <si>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</si>
  <si>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</si>
  <si>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</si>
  <si>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</si>
  <si>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</si>
  <si>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</si>
  <si>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</si>
  <si>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</si>
  <si>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</si>
  <si>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</si>
  <si>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</si>
  <si>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</si>
  <si>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</si>
  <si>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</si>
  <si>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</si>
  <si>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</si>
  <si>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</si>
  <si>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</si>
  <si>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</si>
  <si>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</si>
  <si>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</si>
  <si>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</si>
  <si>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</si>
  <si>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</si>
  <si>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</si>
  <si>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</si>
  <si>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</si>
  <si>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</si>
  <si>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</si>
  <si>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</si>
  <si>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</si>
  <si>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</si>
  <si>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</si>
  <si>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</si>
  <si>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</si>
  <si>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</si>
  <si>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</si>
  <si>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</si>
  <si>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</si>
  <si>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</si>
  <si>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</si>
  <si>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</si>
  <si>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</si>
  <si>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</si>
  <si>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</si>
  <si>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</si>
  <si>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</si>
  <si>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</si>
  <si>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</si>
  <si>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</si>
  <si>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</si>
  <si>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</si>
  <si>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</si>
  <si>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</si>
  <si>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</si>
  <si>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</si>
  <si>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</si>
  <si>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</si>
  <si>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</si>
  <si>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</si>
  <si>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</si>
  <si>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</si>
  <si>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</si>
  <si>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</si>
  <si>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</si>
  <si>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</si>
  <si>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</si>
  <si>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</si>
  <si>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</si>
  <si>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</si>
  <si>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</si>
  <si>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</si>
  <si>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</si>
  <si>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</si>
  <si>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</si>
  <si>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</si>
  <si>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</si>
  <si>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</si>
  <si>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</si>
  <si>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</si>
  <si>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</si>
  <si>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</si>
  <si>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</si>
  <si>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</si>
  <si>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</si>
  <si>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</si>
  <si>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</si>
  <si>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</si>
  <si>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</si>
  <si>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</si>
  <si>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</si>
  <si>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</si>
  <si>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</si>
  <si>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</si>
  <si>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</si>
  <si>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</si>
  <si>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</si>
  <si>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</si>
  <si>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</si>
  <si>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</si>
  <si>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</si>
  <si>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</si>
  <si>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</si>
  <si>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</si>
  <si>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</si>
  <si>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</si>
  <si>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</si>
  <si>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</si>
  <si>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</si>
  <si>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</si>
  <si>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</si>
  <si>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</si>
  <si>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</si>
  <si>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</si>
  <si>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</si>
  <si>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</si>
  <si>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</si>
  <si>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</si>
  <si>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</si>
  <si>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</si>
  <si>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</si>
  <si>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</si>
  <si>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</si>
  <si>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</si>
  <si>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</si>
  <si>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</si>
  <si>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</si>
  <si>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</si>
  <si>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</si>
  <si>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</si>
  <si>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</si>
  <si>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</si>
  <si>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</si>
  <si>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</si>
  <si>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</si>
  <si>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</si>
  <si>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</si>
  <si>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</si>
  <si>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</si>
  <si>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</si>
  <si>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</si>
  <si>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</si>
  <si>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</si>
  <si>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</si>
  <si>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</si>
  <si>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</si>
  <si>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</si>
  <si>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</si>
  <si>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</si>
  <si>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</si>
  <si>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</si>
  <si>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</si>
  <si>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</si>
  <si>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</si>
  <si>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</si>
  <si>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</si>
  <si>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</si>
  <si>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</si>
  <si>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</si>
  <si>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</si>
  <si>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</si>
  <si>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</si>
  <si>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</si>
  <si>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</si>
  <si>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</si>
  <si>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</si>
  <si>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</si>
  <si>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</si>
  <si>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</si>
  <si>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</si>
  <si>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</si>
  <si>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</si>
  <si>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</si>
  <si>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</si>
  <si>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</si>
  <si>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</si>
  <si>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</si>
  <si>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</si>
  <si>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</si>
  <si>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</si>
  <si>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</si>
  <si>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</si>
  <si>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</si>
  <si>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</si>
  <si>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</si>
  <si>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</si>
  <si>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</si>
  <si>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</si>
  <si>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</si>
  <si>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</si>
  <si>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</si>
  <si>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</si>
  <si>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</si>
  <si>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</si>
  <si>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</si>
  <si>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</si>
  <si>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</si>
  <si>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</si>
  <si>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</si>
  <si>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</si>
  <si>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</si>
  <si>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</si>
  <si>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</si>
  <si>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</si>
  <si>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</si>
  <si>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</si>
  <si>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</si>
  <si>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</si>
  <si>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</si>
  <si>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</si>
  <si>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</si>
  <si>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</si>
  <si>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</si>
  <si>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</si>
  <si>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</si>
  <si>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</si>
  <si>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</si>
  <si>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</si>
  <si>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</si>
  <si>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</si>
  <si>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</si>
  <si>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</si>
  <si>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</si>
  <si>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</si>
  <si>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</si>
  <si>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</si>
  <si>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</si>
  <si>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</si>
  <si>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</si>
  <si>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</si>
  <si>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</si>
  <si>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</si>
  <si>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</si>
  <si>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</si>
  <si>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</si>
  <si>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</si>
  <si>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</si>
  <si>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</si>
  <si>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</si>
  <si>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</si>
  <si>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</si>
  <si>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</si>
  <si>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</si>
  <si>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</si>
  <si>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</si>
  <si>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</si>
  <si>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</si>
  <si>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</si>
  <si>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</si>
  <si>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</si>
  <si>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</si>
  <si>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</si>
  <si>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</si>
  <si>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</si>
  <si>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</si>
  <si>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</si>
  <si>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</si>
  <si>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</si>
  <si>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</si>
  <si>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</si>
  <si>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</si>
  <si>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</si>
  <si>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</si>
  <si>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</si>
  <si>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</si>
  <si>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</si>
  <si>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</si>
  <si>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</si>
  <si>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</si>
  <si>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</si>
  <si>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</si>
  <si>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</si>
  <si>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</si>
  <si>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</si>
  <si>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</si>
  <si>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</si>
  <si>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</si>
  <si>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</si>
  <si>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</si>
  <si>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</si>
  <si>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</si>
  <si>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</si>
  <si>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</si>
  <si>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</si>
  <si>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</si>
  <si>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</si>
  <si>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</si>
  <si>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</si>
  <si>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</si>
  <si>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</si>
  <si>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</si>
  <si>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</si>
  <si>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</si>
  <si>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</si>
  <si>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</si>
  <si>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</si>
  <si>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</si>
  <si>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</si>
  <si>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</si>
  <si>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</si>
  <si>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</si>
  <si>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</si>
  <si>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</si>
  <si>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</si>
  <si>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</si>
  <si>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</si>
  <si>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</si>
  <si>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</si>
  <si>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</si>
  <si>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</si>
  <si>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</si>
  <si>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</si>
  <si>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</si>
  <si>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</si>
  <si>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</si>
  <si>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</si>
  <si>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</si>
  <si>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</si>
  <si>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</si>
  <si>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</si>
  <si>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</si>
  <si>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</si>
  <si>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</si>
  <si>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</si>
  <si>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</si>
  <si>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</si>
  <si>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</si>
  <si>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</si>
  <si>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</si>
  <si>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</si>
  <si>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</si>
  <si>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</si>
  <si>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</si>
  <si>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</si>
  <si>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</si>
  <si>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</si>
  <si>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</si>
  <si>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</si>
  <si>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</si>
  <si>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</si>
  <si>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</si>
  <si>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</si>
  <si>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</si>
  <si>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</si>
  <si>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</si>
  <si>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</si>
  <si>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</si>
  <si>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</si>
  <si>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</si>
  <si>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</si>
  <si>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</si>
  <si>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</si>
  <si>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</si>
  <si>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</si>
  <si>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</si>
  <si>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</si>
  <si>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</si>
  <si>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</si>
  <si>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</si>
  <si>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</si>
  <si>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</si>
  <si>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</si>
  <si>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</si>
  <si>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</si>
  <si>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</si>
  <si>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</si>
  <si>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</si>
  <si>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</si>
  <si>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</si>
  <si>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</si>
  <si>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</si>
  <si>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</si>
  <si>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</si>
  <si>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</si>
  <si>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</si>
  <si>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</si>
  <si>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</si>
  <si>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</si>
  <si>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</si>
  <si>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</si>
  <si>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</si>
  <si>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</si>
  <si>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</si>
  <si>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</si>
  <si>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</si>
  <si>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</si>
  <si>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</si>
  <si>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</si>
  <si>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</si>
  <si>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</si>
  <si>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</si>
  <si>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</si>
  <si>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</si>
  <si>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</si>
  <si>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</si>
  <si>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</si>
  <si>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</si>
  <si>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</si>
  <si>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</si>
  <si>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</si>
  <si>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</si>
  <si>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</si>
  <si>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</si>
  <si>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</si>
  <si>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</si>
  <si>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</si>
  <si>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</si>
  <si>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</si>
  <si>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</si>
  <si>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</si>
  <si>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</si>
  <si>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</si>
  <si>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</si>
  <si>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</si>
  <si>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</si>
  <si>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</si>
  <si>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</si>
  <si>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</si>
  <si>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</si>
  <si>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</si>
  <si>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</si>
  <si>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</si>
  <si>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</si>
  <si>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</si>
  <si>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</si>
  <si>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</si>
  <si>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</si>
  <si>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</si>
  <si>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</si>
  <si>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</si>
  <si>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</si>
  <si>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</si>
  <si>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</si>
  <si>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</si>
  <si>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</si>
  <si>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</si>
  <si>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</si>
  <si>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</si>
  <si>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</si>
  <si>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</si>
  <si>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</si>
  <si>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</si>
  <si>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</si>
  <si>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</si>
  <si>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</si>
  <si>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</si>
  <si>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</si>
  <si>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</si>
  <si>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</si>
  <si>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</si>
  <si>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</si>
  <si>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</si>
  <si>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</si>
  <si>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</si>
  <si>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</si>
  <si>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</si>
  <si>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</si>
  <si>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</si>
  <si>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</si>
  <si>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</si>
  <si>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</si>
  <si>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</si>
  <si>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</si>
  <si>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</si>
  <si>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</si>
  <si>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</si>
  <si>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</si>
  <si>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</si>
  <si>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</si>
  <si>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</si>
  <si>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</si>
  <si>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</si>
  <si>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</si>
  <si>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</si>
  <si>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</si>
  <si>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</si>
  <si>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</si>
  <si>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</si>
  <si>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</si>
  <si>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</si>
  <si>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</si>
  <si>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</si>
  <si>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</si>
  <si>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</si>
  <si>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</si>
  <si>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</si>
  <si>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</si>
  <si>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</si>
  <si>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</si>
  <si>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</si>
  <si>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</si>
  <si>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</si>
  <si>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</si>
  <si>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</si>
  <si>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</si>
  <si>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</si>
  <si>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</si>
  <si>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</si>
  <si>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</si>
  <si>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</si>
  <si>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</si>
  <si>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</si>
  <si>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</si>
  <si>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</si>
  <si>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</si>
  <si>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</si>
  <si>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</si>
  <si>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</si>
  <si>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</si>
  <si>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</si>
  <si>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</si>
  <si>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</si>
  <si>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</si>
  <si>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</si>
  <si>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</si>
  <si>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</si>
  <si>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</si>
  <si>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</si>
  <si>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</si>
  <si>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</si>
  <si>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</si>
  <si>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</si>
  <si>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</si>
  <si>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</si>
  <si>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</si>
  <si>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</si>
  <si>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</si>
  <si>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</si>
  <si>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</si>
  <si>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</si>
  <si>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</si>
  <si>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</si>
  <si>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</si>
  <si>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</si>
  <si>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</si>
  <si>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</si>
  <si>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</si>
  <si>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</si>
  <si>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</si>
  <si>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</si>
  <si>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</si>
  <si>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</si>
  <si>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</si>
  <si>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</si>
  <si>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</si>
  <si>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</si>
  <si>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</si>
  <si>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</si>
  <si>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</si>
  <si>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</si>
  <si>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</si>
  <si>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</si>
  <si>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</si>
  <si>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</si>
  <si>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</si>
  <si>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</si>
  <si>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</si>
  <si>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</si>
  <si>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</si>
  <si>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</si>
  <si>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</si>
  <si>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</si>
  <si>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</si>
  <si>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</si>
  <si>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</si>
  <si>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</si>
  <si>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</si>
  <si>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</si>
  <si>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</si>
  <si>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</si>
  <si>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</si>
  <si>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</si>
  <si>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</si>
  <si>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</si>
  <si>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</si>
  <si>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</si>
  <si>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</si>
  <si>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</si>
  <si>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</si>
  <si>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</si>
  <si>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</si>
  <si>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</si>
  <si>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</si>
  <si>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</si>
  <si>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</si>
  <si>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</si>
  <si>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</si>
  <si>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</si>
  <si>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</si>
  <si>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</si>
  <si>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</si>
  <si>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</si>
  <si>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</si>
  <si>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</si>
  <si>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</si>
  <si>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</si>
  <si>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</si>
  <si>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</si>
  <si>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</si>
  <si>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</si>
  <si>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</si>
  <si>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</si>
  <si>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</si>
  <si>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</si>
  <si>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</si>
  <si>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</si>
  <si>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</si>
  <si>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</si>
  <si>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</si>
  <si>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</si>
  <si>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</si>
  <si>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</si>
  <si>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</si>
  <si>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</si>
  <si>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</si>
  <si>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</si>
  <si>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</si>
  <si>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</si>
  <si>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</si>
  <si>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</si>
  <si>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</si>
  <si>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</si>
  <si>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</si>
  <si>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</si>
  <si>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</si>
  <si>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</si>
  <si>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</si>
  <si>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</si>
  <si>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</si>
  <si>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</si>
  <si>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</si>
  <si>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</si>
  <si>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</si>
  <si>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</si>
  <si>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</si>
  <si>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</si>
  <si>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</si>
  <si>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</si>
  <si>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</si>
  <si>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</si>
  <si>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</si>
  <si>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</si>
  <si>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</si>
  <si>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</si>
  <si>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</si>
  <si>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</si>
  <si>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</si>
  <si>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</si>
  <si>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</si>
  <si>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</si>
  <si>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</si>
  <si>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</si>
  <si>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</si>
  <si>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</si>
  <si>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</si>
  <si>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</si>
  <si>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</si>
  <si>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</si>
  <si>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</si>
  <si>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</si>
  <si>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</si>
  <si>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</si>
  <si>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</si>
  <si>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</si>
  <si>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</si>
  <si>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</si>
  <si>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</si>
  <si>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</si>
  <si>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</si>
  <si>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</si>
  <si>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</si>
  <si>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</si>
  <si>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</si>
  <si>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</si>
  <si>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</si>
  <si>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</si>
  <si>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</si>
  <si>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</si>
  <si>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</si>
  <si>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</si>
  <si>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</si>
  <si>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</si>
  <si>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</si>
  <si>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</si>
  <si>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</si>
  <si>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</si>
  <si>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</si>
  <si>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</si>
  <si>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</si>
  <si>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</si>
  <si>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</si>
  <si>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</si>
  <si>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</si>
  <si>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</si>
  <si>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</si>
  <si>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</si>
  <si>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</si>
  <si>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</si>
  <si>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</si>
  <si>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</si>
  <si>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</si>
  <si>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</si>
  <si>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</si>
  <si>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</si>
  <si>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</si>
  <si>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</si>
  <si>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</si>
  <si>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</si>
  <si>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</si>
  <si>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</si>
  <si>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</si>
  <si>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</si>
  <si>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</si>
  <si>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</si>
  <si>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</si>
  <si>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</si>
  <si>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</si>
  <si>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</si>
  <si>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</si>
  <si>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</si>
  <si>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</si>
  <si>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</si>
  <si>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</si>
  <si>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</si>
  <si>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</si>
  <si>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</si>
  <si>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</si>
  <si>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</si>
  <si>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</si>
  <si>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</si>
  <si>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</si>
  <si>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</si>
  <si>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</si>
  <si>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</si>
  <si>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</si>
  <si>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</si>
  <si>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</si>
  <si>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</si>
  <si>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</si>
  <si>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</si>
  <si>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</si>
  <si>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</si>
  <si>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</si>
  <si>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</si>
  <si>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</si>
  <si>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</si>
  <si>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</si>
  <si>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</si>
  <si>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</si>
  <si>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</si>
  <si>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</si>
  <si>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</si>
  <si>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</si>
  <si>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</si>
  <si>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</si>
  <si>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</si>
  <si>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</si>
  <si>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</si>
  <si>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</si>
  <si>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</si>
  <si>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</si>
  <si>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</si>
  <si>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</si>
  <si>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</si>
  <si>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</si>
  <si>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</si>
  <si>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</si>
  <si>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</si>
  <si>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</si>
  <si>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</si>
  <si>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</si>
  <si>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</si>
  <si>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</si>
  <si>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</si>
  <si>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</si>
  <si>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</si>
  <si>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</si>
  <si>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</si>
  <si>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</si>
  <si>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</si>
  <si>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</si>
  <si>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</si>
  <si>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</si>
  <si>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</si>
  <si>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</si>
  <si>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</si>
  <si>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</si>
  <si>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</si>
  <si>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</si>
  <si>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</si>
  <si>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</si>
  <si>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</si>
  <si>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</si>
  <si>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</si>
  <si>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</si>
  <si>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</si>
  <si>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</si>
  <si>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</si>
  <si>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</si>
  <si>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</si>
  <si>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</si>
  <si>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</si>
  <si>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</si>
  <si>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</si>
  <si>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</si>
  <si>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</si>
  <si>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</si>
  <si>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</si>
  <si>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</si>
  <si>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</si>
  <si>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</si>
  <si>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</si>
  <si>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</si>
  <si>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</si>
  <si>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</si>
  <si>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</si>
  <si>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</si>
  <si>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</si>
  <si>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</si>
  <si>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</si>
  <si>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</si>
  <si>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</si>
  <si>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</si>
  <si>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</si>
  <si>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</si>
  <si>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</si>
  <si>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</si>
  <si>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</si>
  <si>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</si>
  <si>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</si>
  <si>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</si>
  <si>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</si>
  <si>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</si>
  <si>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</si>
  <si>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</si>
  <si>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</si>
  <si>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</si>
  <si>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</si>
  <si>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</si>
  <si>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</si>
  <si>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</si>
  <si>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</si>
  <si>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</si>
  <si>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</si>
  <si>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</si>
  <si>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</si>
  <si>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</si>
  <si>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</si>
  <si>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</si>
  <si>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</si>
  <si>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</si>
  <si>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</si>
  <si>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</si>
  <si>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</si>
  <si>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</si>
  <si>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</si>
  <si>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</si>
  <si>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</si>
  <si>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</si>
  <si>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</si>
  <si>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</si>
  <si>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</si>
  <si>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</si>
  <si>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</si>
  <si>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</si>
  <si>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</si>
  <si>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</si>
  <si>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</si>
  <si>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</si>
  <si>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</si>
  <si>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</si>
  <si>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</si>
  <si>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</si>
  <si>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</si>
  <si>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</si>
  <si>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</si>
  <si>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</si>
  <si>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</si>
  <si>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</si>
  <si>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</si>
  <si>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</si>
  <si>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</si>
  <si>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</si>
  <si>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</si>
  <si>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</si>
  <si>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</si>
  <si>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</si>
  <si>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</si>
  <si>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</si>
  <si>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</si>
  <si>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</si>
  <si>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</si>
  <si>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</si>
  <si>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</si>
  <si>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</si>
  <si>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</si>
  <si>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</si>
  <si>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</si>
  <si>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</si>
  <si>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</si>
  <si>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</si>
  <si>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</si>
  <si>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</si>
  <si>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</si>
  <si>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</si>
  <si>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</si>
  <si>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</si>
  <si>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</si>
  <si>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</si>
  <si>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</si>
  <si>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</si>
  <si>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</si>
  <si>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</si>
  <si>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</si>
  <si>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</si>
  <si>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</si>
  <si>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</si>
  <si>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</si>
  <si>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</si>
  <si>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</si>
  <si>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</si>
  <si>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</si>
  <si>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</si>
  <si>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</si>
  <si>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</si>
  <si>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</si>
  <si>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</si>
  <si>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</si>
  <si>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</si>
  <si>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</si>
  <si>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</si>
  <si>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</si>
  <si>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</si>
  <si>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</si>
  <si>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</si>
  <si>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</si>
  <si>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</si>
  <si>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</si>
  <si>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</si>
  <si>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</si>
  <si>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</si>
  <si>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</si>
  <si>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</si>
  <si>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</si>
  <si>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</si>
  <si>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</si>
  <si>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</si>
  <si>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</si>
  <si>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</si>
  <si>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</si>
  <si>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</si>
  <si>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</si>
  <si>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</si>
  <si>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</si>
  <si>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</si>
  <si>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</si>
  <si>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</si>
  <si>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</si>
  <si>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</si>
  <si>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</si>
  <si>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</si>
  <si>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</si>
  <si>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</si>
  <si>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</si>
  <si>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</si>
  <si>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</si>
  <si>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</si>
  <si>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</si>
  <si>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</si>
  <si>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</si>
  <si>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</si>
  <si>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</si>
  <si>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</si>
  <si>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</si>
  <si>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</si>
  <si>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</si>
  <si>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</si>
  <si>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</si>
  <si>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</si>
  <si>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</si>
  <si>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</si>
  <si>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</si>
  <si>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</si>
  <si>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</si>
  <si>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</si>
  <si>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</si>
  <si>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</si>
  <si>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</si>
  <si>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</si>
  <si>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</si>
  <si>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</si>
  <si>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</si>
  <si>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</si>
  <si>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</si>
  <si>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</si>
  <si>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</si>
  <si>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</si>
  <si>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</si>
  <si>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</si>
  <si>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</si>
  <si>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</si>
  <si>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</si>
  <si>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</si>
  <si>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</si>
  <si>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</si>
  <si>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</si>
  <si>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</si>
  <si>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</si>
  <si>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</si>
  <si>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</si>
  <si>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</si>
  <si>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</si>
  <si>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</si>
  <si>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</si>
  <si>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</si>
  <si>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</si>
  <si>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</si>
  <si>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</si>
  <si>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</si>
  <si>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</si>
  <si>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</si>
  <si>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</si>
  <si>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</si>
  <si>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</si>
  <si>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</si>
  <si>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</si>
  <si>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</si>
  <si>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</si>
  <si>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</si>
  <si>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</si>
  <si>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</si>
  <si>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</si>
  <si>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</si>
  <si>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</si>
  <si>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</si>
  <si>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</si>
  <si>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</si>
  <si>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</si>
  <si>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</si>
  <si>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</si>
  <si>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</si>
  <si>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</si>
  <si>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</si>
  <si>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</si>
  <si>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</si>
  <si>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</si>
  <si>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</si>
  <si>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</si>
  <si>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</si>
  <si>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</si>
  <si>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</si>
  <si>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</si>
  <si>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</si>
  <si>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</si>
  <si>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</si>
  <si>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</si>
  <si>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</si>
  <si>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</si>
  <si>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</si>
  <si>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</si>
  <si>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</si>
  <si>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</si>
  <si>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</si>
  <si>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</si>
  <si>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</si>
  <si>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</si>
  <si>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</si>
  <si>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</si>
  <si>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</si>
  <si>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</si>
  <si>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</si>
  <si>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</si>
  <si>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</si>
  <si>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</si>
  <si>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</si>
  <si>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</si>
  <si>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</si>
  <si>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</si>
  <si>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</si>
  <si>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</si>
  <si>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</si>
  <si>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</si>
  <si>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</si>
  <si>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</si>
  <si>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</si>
  <si>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</si>
  <si>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</si>
  <si>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</si>
  <si>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</si>
  <si>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</si>
  <si>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</si>
  <si>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</si>
  <si>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</si>
  <si>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</si>
  <si>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</si>
  <si>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</si>
  <si>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</si>
  <si>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</si>
  <si>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</si>
  <si>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</si>
  <si>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</si>
  <si>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</si>
  <si>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</si>
  <si>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</si>
  <si>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</si>
  <si>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</si>
  <si>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</si>
  <si>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</si>
  <si>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</si>
  <si>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</si>
  <si>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</si>
  <si>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</si>
  <si>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</si>
  <si>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</si>
  <si>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</si>
  <si>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</si>
  <si>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</si>
  <si>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</si>
  <si>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</si>
  <si>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</si>
  <si>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</si>
  <si>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</si>
  <si>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</si>
  <si>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</si>
  <si>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</si>
  <si>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</si>
  <si>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</si>
  <si>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</si>
  <si>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</si>
  <si>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</si>
  <si>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</si>
  <si>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</si>
  <si>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</si>
  <si>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</si>
  <si>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</si>
  <si>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</si>
  <si>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</si>
  <si>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</si>
  <si>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</si>
  <si>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</si>
  <si>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</si>
  <si>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</si>
  <si>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</si>
  <si>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</si>
  <si>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</si>
  <si>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</si>
  <si>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</si>
  <si>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</si>
  <si>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</si>
  <si>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</si>
  <si>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</si>
  <si>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</si>
  <si>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</si>
  <si>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</si>
  <si>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</si>
  <si>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</si>
  <si>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</si>
  <si>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</si>
  <si>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</si>
  <si>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</si>
  <si>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</si>
  <si>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</si>
  <si>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</si>
  <si>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</si>
  <si>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</si>
  <si>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</si>
  <si>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</si>
  <si>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</si>
  <si>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</si>
  <si>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</si>
  <si>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</si>
  <si>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</si>
  <si>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</si>
  <si>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</si>
  <si>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</si>
  <si>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</si>
  <si>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</si>
  <si>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</si>
  <si>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</si>
  <si>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</si>
  <si>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</si>
  <si>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</si>
  <si>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</si>
  <si>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</si>
  <si>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</si>
  <si>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</si>
  <si>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</si>
  <si>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</si>
  <si>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</si>
  <si>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</si>
  <si>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</si>
  <si>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</si>
  <si>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</si>
  <si>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</si>
  <si>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</si>
  <si>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</si>
  <si>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</si>
  <si>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</si>
  <si>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</si>
  <si>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</si>
  <si>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</si>
  <si>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</si>
  <si>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</si>
  <si>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</si>
  <si>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</si>
  <si>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</si>
  <si>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</si>
  <si>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</si>
  <si>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</si>
  <si>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</si>
  <si>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</si>
  <si>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</si>
  <si>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</si>
  <si>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</si>
  <si>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</si>
  <si>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</si>
  <si>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</si>
  <si>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</si>
  <si>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</si>
  <si>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</si>
  <si>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</si>
  <si>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</si>
  <si>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</si>
  <si>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</si>
  <si>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</si>
  <si>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</si>
  <si>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</si>
  <si>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</si>
  <si>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</si>
  <si>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</si>
  <si>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</si>
  <si>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</si>
  <si>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</si>
  <si>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</si>
  <si>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</si>
  <si>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</si>
  <si>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</si>
  <si>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</si>
  <si>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</si>
  <si>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</si>
  <si>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</si>
  <si>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</si>
  <si>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</si>
  <si>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</si>
  <si>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</si>
  <si>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</si>
  <si>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</si>
  <si>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</si>
  <si>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</si>
  <si>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</si>
  <si>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</si>
  <si>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</si>
  <si>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</si>
  <si>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</si>
  <si>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</si>
  <si>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</si>
  <si>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</si>
  <si>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</si>
  <si>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</si>
  <si>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</si>
  <si>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</si>
  <si>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</si>
  <si>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</si>
  <si>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</si>
  <si>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</si>
  <si>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</si>
  <si>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</si>
  <si>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</si>
  <si>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</si>
  <si>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</si>
  <si>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</si>
  <si>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</si>
  <si>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</si>
  <si>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</si>
  <si>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</si>
  <si>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</si>
  <si>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</si>
  <si>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</si>
  <si>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</si>
  <si>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</si>
  <si>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</si>
  <si>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</si>
  <si>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</si>
  <si>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</si>
  <si>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</si>
  <si>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</si>
  <si>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</si>
  <si>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</si>
  <si>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</si>
  <si>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</si>
  <si>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</si>
  <si>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</si>
  <si>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</si>
  <si>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</si>
  <si>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</si>
  <si>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</si>
  <si>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</si>
  <si>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</si>
  <si>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</si>
  <si>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</si>
  <si>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</si>
  <si>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</si>
  <si>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</si>
  <si>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</si>
  <si>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</si>
  <si>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</si>
  <si>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</si>
  <si>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</si>
  <si>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</si>
  <si>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</si>
  <si>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</si>
  <si>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</si>
  <si>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</si>
  <si>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</si>
  <si>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</si>
  <si>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</si>
  <si>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</si>
  <si>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</si>
  <si>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</si>
  <si>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</si>
  <si>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</si>
  <si>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</si>
  <si>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</si>
  <si>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</si>
  <si>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</si>
  <si>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</si>
  <si>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</si>
  <si>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</si>
  <si>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</si>
  <si>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</si>
  <si>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</si>
  <si>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</si>
  <si>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</si>
  <si>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</si>
  <si>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</si>
  <si>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</si>
  <si>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</si>
  <si>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</si>
  <si>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</si>
  <si>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</si>
  <si>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</si>
  <si>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</si>
  <si>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</si>
  <si>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</si>
  <si>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</si>
  <si>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</si>
  <si>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</si>
  <si>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</si>
  <si>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</si>
  <si>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</si>
  <si>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</si>
  <si>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</si>
  <si>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</si>
  <si>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</si>
  <si>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</si>
  <si>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</si>
  <si>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</si>
  <si>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</si>
  <si>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</si>
  <si>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</si>
  <si>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</si>
  <si>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</si>
  <si>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</si>
  <si>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</si>
  <si>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</si>
  <si>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</si>
  <si>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</si>
  <si>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</si>
  <si>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</si>
  <si>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</si>
  <si>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</si>
  <si>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</si>
  <si>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</si>
  <si>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</si>
  <si>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</si>
  <si>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</si>
  <si>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</si>
  <si>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</si>
  <si>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</si>
  <si>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</si>
  <si>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</si>
  <si>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</si>
  <si>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</si>
  <si>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</si>
  <si>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</si>
  <si>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</si>
  <si>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</si>
  <si>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</si>
  <si>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</si>
  <si>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</si>
  <si>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</si>
  <si>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</si>
  <si>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</si>
  <si>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</si>
  <si>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</si>
  <si>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</si>
  <si>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</si>
  <si>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</si>
  <si>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</si>
  <si>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</si>
  <si>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</t>
  </si>
  <si>
    <t>Failed</t>
  </si>
  <si>
    <t>Statistical Analysis</t>
  </si>
  <si>
    <t>Use your data to determine whether the mean or the median better summarizes the data.</t>
  </si>
  <si>
    <t>I feel in this context the median is a better representation of the data. </t>
  </si>
  <si>
    <t>The Mean includes large outliers like 0 and the median in this case will be a better number. </t>
  </si>
  <si>
    <t>This way when we are planning for another campaign we are more likely to encounter 201  backers than we are 851. </t>
  </si>
  <si>
    <t>We are able to set more realistic goals with this data point. </t>
  </si>
  <si>
    <t>Use your data to determine if there is more variability with successful or unsuccessful campaigns. Does this make sense? Why or why not?</t>
  </si>
  <si>
    <t>In this case the successful campaigns have a larger variance than the unsuccessful ones. </t>
  </si>
  <si>
    <t>This means that the data is spread further from the mean. </t>
  </si>
  <si>
    <t>This leads us to knowing there is a large spread when it comes to what we can expect from amount of backers per campaign. It would be hard for us to find a reliable number to set our goals for the next campaign. </t>
  </si>
  <si>
    <t>This makes sense knowing we can have 0 backers or as high as 7295 for the successful campaigns.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</si>
</sst>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b/>
      <sz val="12"/>
      <color rgb="FF2B2B2B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0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0" fillId="0" borderId="0" xfId="42" applyFont="1"/>
    <xf numFmtId="0" fontId="0" fillId="34" borderId="0" xfId="0" applyFill="1"/>
    <xf numFmtId="0" fontId="0" fillId="35" borderId="0" xfId="0" applyFill="1"/>
    <xf numFmtId="0" fontId="19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043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043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043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043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043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3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[CrowdfundingBook-Final.xlsx]Outcome per Category!PivotTable4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110233806844194E-2"/>
          <c:y val="2.8507512739715635E-2"/>
          <c:w val="0.82381913738679313"/>
          <c:h val="0.90250924473946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7-584D-8E1F-78A5A91F470B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7-584D-8E1F-78A5A91F470B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7-584D-8E1F-78A5A91F470B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7-584D-8E1F-78A5A91F4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4097440"/>
        <c:axId val="423902336"/>
      </c:barChart>
      <c:catAx>
        <c:axId val="4240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02336"/>
        <c:crosses val="autoZero"/>
        <c:auto val="1"/>
        <c:lblAlgn val="ctr"/>
        <c:lblOffset val="100"/>
        <c:noMultiLvlLbl val="0"/>
      </c:catAx>
      <c:valAx>
        <c:axId val="423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[CrowdfundingBook-Final.xlsx]Outcome per Sub-Category!PivotTable6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04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5-174F-AF0D-0474453E4CD6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04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5-174F-AF0D-0474453E4CD6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5-174F-AF0D-0474453E4CD6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5-174F-AF0D-0474453E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4884192"/>
        <c:axId val="425242000"/>
      </c:barChart>
      <c:catAx>
        <c:axId val="4248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42000"/>
        <c:crosses val="autoZero"/>
        <c:auto val="1"/>
        <c:lblAlgn val="ctr"/>
        <c:lblOffset val="100"/>
        <c:noMultiLvlLbl val="0"/>
      </c:catAx>
      <c:valAx>
        <c:axId val="425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[CrowdfundingBook-Final.xlsx]Outcome by Date!PivotTable7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304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962464029345728E-2"/>
          <c:y val="2.4390243902439025E-2"/>
          <c:w val="0.82427423078139328"/>
          <c:h val="0.89573698866909934"/>
        </c:manualLayout>
      </c:layout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D04C-85B2-4FD9CC9018C7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304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0-D04C-85B2-4FD9CC9018C7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0-D04C-85B2-4FD9CC90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948816"/>
        <c:axId val="1612121424"/>
      </c:lineChart>
      <c:catAx>
        <c:axId val="19909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21424"/>
        <c:crosses val="autoZero"/>
        <c:auto val="1"/>
        <c:lblAlgn val="ctr"/>
        <c:lblOffset val="100"/>
        <c:noMultiLvlLbl val="0"/>
      </c:catAx>
      <c:valAx>
        <c:axId val="16121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9-5140-8227-FF90DCB1C7B3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304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9-5140-8227-FF90DCB1C7B3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9-5140-8227-FF90DCB1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67535"/>
        <c:axId val="256263007"/>
      </c:lineChart>
      <c:catAx>
        <c:axId val="4958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3007"/>
        <c:crosses val="autoZero"/>
        <c:auto val="1"/>
        <c:lblAlgn val="ctr"/>
        <c:lblOffset val="100"/>
        <c:noMultiLvlLbl val="0"/>
      </c:catAx>
      <c:valAx>
        <c:axId val="2562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6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245805</xdr:colOff>
      <xdr:row>1</xdr:row>
      <xdr:rowOff>188044</xdr:rowOff>
    </xdr:from>
    <xdr:to>
      <xdr:col>15</xdr:col>
      <xdr:colOff>68279</xdr:colOff>
      <xdr:row>23</xdr:row>
      <xdr:rowOff>136559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11E48-18F1-DA3C-B63B-E27A87C3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114300</xdr:rowOff>
    </xdr:from>
    <xdr:to>
      <xdr:col>18</xdr:col>
      <xdr:colOff>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49CC9-4D02-7B0F-7CC2-BE3B1269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38100</xdr:rowOff>
    </xdr:from>
    <xdr:to>
      <xdr:col>15</xdr:col>
      <xdr:colOff>571500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CD412-178D-437D-8499-D6ED5FA79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8</xdr:col>
      <xdr:colOff>139700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1C68D-C9D0-4466-6751-BA00F108E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Sherwin" refreshedDate="45638.29418287037" createdVersion="8" refreshedVersion="8" minRefreshableVersion="3" recordCount="1000" xr:uid="{1568FBE3-4B3B-B240-900E-56D678234E2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Sherwin" refreshedDate="45639.774385069446" createdVersion="8" refreshedVersion="8" minRefreshableVersion="3" recordCount="1001" xr:uid="{3FF670D0-F6D8-1543-BC3A-085C4FEF33F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2">
      <sharedItems containsString="0" containsBlank="1" containsNumber="1" minValue="0" maxValue="2338.833333333333"/>
    </cacheField>
    <cacheField name="Average Donation" numFmtId="164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Sherwin" refreshedDate="45639.812872222225" createdVersion="8" refreshedVersion="8" minRefreshableVersion="3" recordCount="1001" xr:uid="{839B9FA7-55BE-3445-8D7A-84F3F8E7994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2">
      <sharedItems containsString="0" containsBlank="1" containsNumber="1" minValue="0" maxValue="2338.833333333333"/>
    </cacheField>
    <cacheField name="Average Donation" numFmtId="164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23E0C-3CDB-4846-96B9-1CA2B86B1A76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2"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40EC8-E8D8-EB4A-862D-6F6E75F0647B}" name="PivotTable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2E4DF-1B75-7444-8714-FE49714B1040}" name="PivotTable7" cacheId="38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F1" zoomScale="125" workbookViewId="0">
      <selection activeCell="AE13" sqref="AE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21.33203125" style="5" customWidth="1"/>
    <col min="16" max="16" width="18.6640625" style="7" customWidth="1"/>
    <col min="17" max="17" width="16.5" customWidth="1"/>
    <col min="18" max="18" width="17.6640625" customWidth="1"/>
    <col min="19" max="19" width="22.33203125" customWidth="1"/>
    <col min="20" max="20" width="22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(E2/D2)*100</f>
        <v>0</v>
      </c>
      <c r="P2" s="7">
        <f>IF(G2=0, 0, E2/G2)</f>
        <v>0</v>
      </c>
      <c r="Q2" t="str">
        <f>LEFT(N2, FIND("/", N2) -1)</f>
        <v>food</v>
      </c>
      <c r="R2" t="str">
        <f>MID(N2, FIND("/",N2)+1, LEN(N2))</f>
        <v>food trucks</v>
      </c>
      <c r="S2" s="12">
        <f>(((J2/60)/60)/24)+DATE(1970,1,1)</f>
        <v>42336.25</v>
      </c>
      <c r="T2" s="11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(E3/D3)*100</f>
        <v>1040</v>
      </c>
      <c r="P3" s="7">
        <f t="shared" ref="P3:P66" si="1">IF(G3=0, 0, E3/G3)</f>
        <v>92.151898734177209</v>
      </c>
      <c r="Q3" t="str">
        <f t="shared" ref="Q3:Q66" si="2">LEFT(N3, FIND("/", N3) -1)</f>
        <v>music</v>
      </c>
      <c r="R3" t="str">
        <f t="shared" ref="R3:R66" si="3">MID(N3, FIND("/",N3)+1, LEN(N3))</f>
        <v>rock</v>
      </c>
      <c r="S3" s="12">
        <f t="shared" ref="S3:S66" si="4">(((J3/60)/60)/24)+DATE(1970,1,1)</f>
        <v>41870.208333333336</v>
      </c>
      <c r="T3" s="11">
        <f t="shared" ref="T3:T66" si="5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7">
        <f t="shared" si="1"/>
        <v>100.01614035087719</v>
      </c>
      <c r="Q4" t="str">
        <f t="shared" si="2"/>
        <v>technology</v>
      </c>
      <c r="R4" t="str">
        <f t="shared" si="3"/>
        <v>web</v>
      </c>
      <c r="S4" s="12">
        <f t="shared" si="4"/>
        <v>41595.25</v>
      </c>
      <c r="T4" s="11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7">
        <f t="shared" si="1"/>
        <v>103.20833333333333</v>
      </c>
      <c r="Q5" t="str">
        <f t="shared" si="2"/>
        <v>music</v>
      </c>
      <c r="R5" t="str">
        <f t="shared" si="3"/>
        <v>rock</v>
      </c>
      <c r="S5" s="12">
        <f t="shared" si="4"/>
        <v>43688.208333333328</v>
      </c>
      <c r="T5" s="11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7">
        <f t="shared" si="1"/>
        <v>99.339622641509436</v>
      </c>
      <c r="Q6" t="str">
        <f t="shared" si="2"/>
        <v>theater</v>
      </c>
      <c r="R6" t="str">
        <f t="shared" si="3"/>
        <v>plays</v>
      </c>
      <c r="S6" s="12">
        <f t="shared" si="4"/>
        <v>43485.25</v>
      </c>
      <c r="T6" s="11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7">
        <f t="shared" si="1"/>
        <v>75.833333333333329</v>
      </c>
      <c r="Q7" t="str">
        <f t="shared" si="2"/>
        <v>theater</v>
      </c>
      <c r="R7" t="str">
        <f t="shared" si="3"/>
        <v>plays</v>
      </c>
      <c r="S7" s="12">
        <f t="shared" si="4"/>
        <v>41149.208333333336</v>
      </c>
      <c r="T7" s="11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7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2">
        <f t="shared" si="4"/>
        <v>42991.208333333328</v>
      </c>
      <c r="T8" s="11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7">
        <f t="shared" si="1"/>
        <v>64.93832599118943</v>
      </c>
      <c r="Q9" t="str">
        <f t="shared" si="2"/>
        <v>theater</v>
      </c>
      <c r="R9" t="str">
        <f t="shared" si="3"/>
        <v>plays</v>
      </c>
      <c r="S9" s="12">
        <f t="shared" si="4"/>
        <v>42229.208333333328</v>
      </c>
      <c r="T9" s="11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2">
        <f t="shared" si="4"/>
        <v>40399.208333333336</v>
      </c>
      <c r="T10" s="11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7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2">
        <f t="shared" si="4"/>
        <v>41536.208333333336</v>
      </c>
      <c r="T11" s="11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7">
        <f t="shared" si="1"/>
        <v>62.9</v>
      </c>
      <c r="Q12" t="str">
        <f t="shared" si="2"/>
        <v>film &amp; video</v>
      </c>
      <c r="R12" t="str">
        <f t="shared" si="3"/>
        <v>drama</v>
      </c>
      <c r="S12" s="12">
        <f t="shared" si="4"/>
        <v>40404.208333333336</v>
      </c>
      <c r="T12" s="11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7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2">
        <f t="shared" si="4"/>
        <v>40442.208333333336</v>
      </c>
      <c r="T13" s="11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7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2">
        <f t="shared" si="4"/>
        <v>43760.208333333328</v>
      </c>
      <c r="T14" s="11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7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2">
        <f t="shared" si="4"/>
        <v>42532.208333333328</v>
      </c>
      <c r="T15" s="11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7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2">
        <f t="shared" si="4"/>
        <v>40974.25</v>
      </c>
      <c r="T16" s="11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2">
        <f t="shared" si="4"/>
        <v>43809.25</v>
      </c>
      <c r="T17" s="11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7">
        <f t="shared" si="1"/>
        <v>110.41</v>
      </c>
      <c r="Q18" t="str">
        <f t="shared" si="2"/>
        <v>publishing</v>
      </c>
      <c r="R18" t="str">
        <f t="shared" si="3"/>
        <v>nonfiction</v>
      </c>
      <c r="S18" s="12">
        <f t="shared" si="4"/>
        <v>41661.25</v>
      </c>
      <c r="T18" s="11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7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2">
        <f t="shared" si="4"/>
        <v>40555.25</v>
      </c>
      <c r="T19" s="11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7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2">
        <f t="shared" si="4"/>
        <v>43351.208333333328</v>
      </c>
      <c r="T20" s="11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7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2">
        <f t="shared" si="4"/>
        <v>43528.25</v>
      </c>
      <c r="T21" s="11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7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2">
        <f t="shared" si="4"/>
        <v>41848.208333333336</v>
      </c>
      <c r="T22" s="11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7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2">
        <f t="shared" si="4"/>
        <v>40770.208333333336</v>
      </c>
      <c r="T23" s="11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7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2">
        <f t="shared" si="4"/>
        <v>43193.208333333328</v>
      </c>
      <c r="T24" s="11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7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2">
        <f t="shared" si="4"/>
        <v>43510.25</v>
      </c>
      <c r="T25" s="11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7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2">
        <f t="shared" si="4"/>
        <v>41811.208333333336</v>
      </c>
      <c r="T26" s="11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2">
        <f t="shared" si="4"/>
        <v>40681.208333333336</v>
      </c>
      <c r="T27" s="11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7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2">
        <f t="shared" si="4"/>
        <v>43312.208333333328</v>
      </c>
      <c r="T28" s="11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7">
        <f t="shared" si="1"/>
        <v>106.6</v>
      </c>
      <c r="Q29" t="str">
        <f t="shared" si="2"/>
        <v>music</v>
      </c>
      <c r="R29" t="str">
        <f t="shared" si="3"/>
        <v>rock</v>
      </c>
      <c r="S29" s="12">
        <f t="shared" si="4"/>
        <v>42280.208333333328</v>
      </c>
      <c r="T29" s="11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7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2">
        <f t="shared" si="4"/>
        <v>40218.25</v>
      </c>
      <c r="T30" s="11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7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2">
        <f t="shared" si="4"/>
        <v>43301.208333333328</v>
      </c>
      <c r="T31" s="11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7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2">
        <f t="shared" si="4"/>
        <v>43609.208333333328</v>
      </c>
      <c r="T32" s="11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7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2">
        <f t="shared" si="4"/>
        <v>42374.25</v>
      </c>
      <c r="T33" s="11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7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2">
        <f t="shared" si="4"/>
        <v>43110.25</v>
      </c>
      <c r="T34" s="11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7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2">
        <f t="shared" si="4"/>
        <v>41917.208333333336</v>
      </c>
      <c r="T35" s="11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7">
        <f t="shared" si="1"/>
        <v>85</v>
      </c>
      <c r="Q36" t="str">
        <f t="shared" si="2"/>
        <v>film &amp; video</v>
      </c>
      <c r="R36" t="str">
        <f t="shared" si="3"/>
        <v>documentary</v>
      </c>
      <c r="S36" s="12">
        <f t="shared" si="4"/>
        <v>42817.208333333328</v>
      </c>
      <c r="T36" s="11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2">
        <f t="shared" si="4"/>
        <v>43484.25</v>
      </c>
      <c r="T37" s="11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7">
        <f t="shared" si="1"/>
        <v>68.8125</v>
      </c>
      <c r="Q38" t="str">
        <f t="shared" si="2"/>
        <v>theater</v>
      </c>
      <c r="R38" t="str">
        <f t="shared" si="3"/>
        <v>plays</v>
      </c>
      <c r="S38" s="12">
        <f t="shared" si="4"/>
        <v>40600.25</v>
      </c>
      <c r="T38" s="11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7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2">
        <f t="shared" si="4"/>
        <v>43744.208333333328</v>
      </c>
      <c r="T39" s="11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7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2">
        <f t="shared" si="4"/>
        <v>40469.208333333336</v>
      </c>
      <c r="T40" s="11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7">
        <f t="shared" si="1"/>
        <v>57.125</v>
      </c>
      <c r="Q41" t="str">
        <f t="shared" si="2"/>
        <v>theater</v>
      </c>
      <c r="R41" t="str">
        <f t="shared" si="3"/>
        <v>plays</v>
      </c>
      <c r="S41" s="12">
        <f t="shared" si="4"/>
        <v>41330.25</v>
      </c>
      <c r="T41" s="11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7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2">
        <f t="shared" si="4"/>
        <v>40334.208333333336</v>
      </c>
      <c r="T42" s="11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7">
        <f t="shared" si="1"/>
        <v>107.42342342342343</v>
      </c>
      <c r="Q43" t="str">
        <f t="shared" si="2"/>
        <v>music</v>
      </c>
      <c r="R43" t="str">
        <f t="shared" si="3"/>
        <v>rock</v>
      </c>
      <c r="S43" s="12">
        <f t="shared" si="4"/>
        <v>41156.208333333336</v>
      </c>
      <c r="T43" s="11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7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2">
        <f t="shared" si="4"/>
        <v>40728.208333333336</v>
      </c>
      <c r="T44" s="11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7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2">
        <f t="shared" si="4"/>
        <v>41844.208333333336</v>
      </c>
      <c r="T45" s="11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7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2">
        <f t="shared" si="4"/>
        <v>43541.208333333328</v>
      </c>
      <c r="T46" s="11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7">
        <f t="shared" si="1"/>
        <v>94.375</v>
      </c>
      <c r="Q47" t="str">
        <f t="shared" si="2"/>
        <v>theater</v>
      </c>
      <c r="R47" t="str">
        <f t="shared" si="3"/>
        <v>plays</v>
      </c>
      <c r="S47" s="12">
        <f t="shared" si="4"/>
        <v>42676.208333333328</v>
      </c>
      <c r="T47" s="11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7">
        <f t="shared" si="1"/>
        <v>46.163043478260867</v>
      </c>
      <c r="Q48" t="str">
        <f t="shared" si="2"/>
        <v>music</v>
      </c>
      <c r="R48" t="str">
        <f t="shared" si="3"/>
        <v>rock</v>
      </c>
      <c r="S48" s="12">
        <f t="shared" si="4"/>
        <v>40367.208333333336</v>
      </c>
      <c r="T48" s="11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7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2">
        <f t="shared" si="4"/>
        <v>41727.208333333336</v>
      </c>
      <c r="T49" s="11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7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2">
        <f t="shared" si="4"/>
        <v>42180.208333333328</v>
      </c>
      <c r="T50" s="11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7">
        <f t="shared" si="1"/>
        <v>45.059405940594061</v>
      </c>
      <c r="Q51" t="str">
        <f t="shared" si="2"/>
        <v>music</v>
      </c>
      <c r="R51" t="str">
        <f t="shared" si="3"/>
        <v>rock</v>
      </c>
      <c r="S51" s="12">
        <f t="shared" si="4"/>
        <v>43758.208333333328</v>
      </c>
      <c r="T51" s="11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7">
        <f t="shared" si="1"/>
        <v>2</v>
      </c>
      <c r="Q52" t="str">
        <f t="shared" si="2"/>
        <v>music</v>
      </c>
      <c r="R52" t="str">
        <f t="shared" si="3"/>
        <v>metal</v>
      </c>
      <c r="S52" s="12">
        <f t="shared" si="4"/>
        <v>41487.208333333336</v>
      </c>
      <c r="T52" s="11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7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2">
        <f t="shared" si="4"/>
        <v>40995.208333333336</v>
      </c>
      <c r="T53" s="11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7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2">
        <f t="shared" si="4"/>
        <v>40436.208333333336</v>
      </c>
      <c r="T54" s="11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7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2">
        <f t="shared" si="4"/>
        <v>41779.208333333336</v>
      </c>
      <c r="T55" s="11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7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2">
        <f t="shared" si="4"/>
        <v>43170.25</v>
      </c>
      <c r="T56" s="11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7">
        <f t="shared" si="1"/>
        <v>89.664122137404576</v>
      </c>
      <c r="Q57" t="str">
        <f t="shared" si="2"/>
        <v>music</v>
      </c>
      <c r="R57" t="str">
        <f t="shared" si="3"/>
        <v>jazz</v>
      </c>
      <c r="S57" s="12">
        <f t="shared" si="4"/>
        <v>43311.208333333328</v>
      </c>
      <c r="T57" s="11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7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2">
        <f t="shared" si="4"/>
        <v>42014.25</v>
      </c>
      <c r="T58" s="11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7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2">
        <f t="shared" si="4"/>
        <v>42979.208333333328</v>
      </c>
      <c r="T59" s="11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7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2">
        <f t="shared" si="4"/>
        <v>42268.208333333328</v>
      </c>
      <c r="T60" s="11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7">
        <f t="shared" si="1"/>
        <v>30.0859375</v>
      </c>
      <c r="Q61" t="str">
        <f t="shared" si="2"/>
        <v>theater</v>
      </c>
      <c r="R61" t="str">
        <f t="shared" si="3"/>
        <v>plays</v>
      </c>
      <c r="S61" s="12">
        <f t="shared" si="4"/>
        <v>42898.208333333328</v>
      </c>
      <c r="T61" s="11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7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2">
        <f t="shared" si="4"/>
        <v>41107.208333333336</v>
      </c>
      <c r="T62" s="11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7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2">
        <f t="shared" si="4"/>
        <v>40595.25</v>
      </c>
      <c r="T63" s="11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7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2">
        <f t="shared" si="4"/>
        <v>42160.208333333328</v>
      </c>
      <c r="T64" s="11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7">
        <f t="shared" si="1"/>
        <v>111.4</v>
      </c>
      <c r="Q65" t="str">
        <f t="shared" si="2"/>
        <v>theater</v>
      </c>
      <c r="R65" t="str">
        <f t="shared" si="3"/>
        <v>plays</v>
      </c>
      <c r="S65" s="12">
        <f t="shared" si="4"/>
        <v>42853.208333333328</v>
      </c>
      <c r="T65" s="11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7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2">
        <f t="shared" si="4"/>
        <v>43283.208333333328</v>
      </c>
      <c r="T66" s="11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(E67/D67)*100</f>
        <v>236.14754098360655</v>
      </c>
      <c r="P67" s="7">
        <f t="shared" ref="P67:P130" si="7">IF(G67=0, 0, E67/G67)</f>
        <v>61.038135593220339</v>
      </c>
      <c r="Q67" t="str">
        <f t="shared" ref="Q67:Q130" si="8">LEFT(N67, FIND("/", N67) -1)</f>
        <v>theater</v>
      </c>
      <c r="R67" t="str">
        <f t="shared" ref="R67:R130" si="9">MID(N67, FIND("/",N67)+1, LEN(N67))</f>
        <v>plays</v>
      </c>
      <c r="S67" s="12">
        <f t="shared" ref="S67:S130" si="10">(((J67/60)/60)/24)+DATE(1970,1,1)</f>
        <v>40570.25</v>
      </c>
      <c r="T67" s="11">
        <f t="shared" ref="T67:T130" si="11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45.068965517241381</v>
      </c>
      <c r="P68" s="7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2">
        <f t="shared" si="10"/>
        <v>42102.208333333328</v>
      </c>
      <c r="T68" s="11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162.38567493112947</v>
      </c>
      <c r="P69" s="7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2">
        <f t="shared" si="10"/>
        <v>40203.25</v>
      </c>
      <c r="T69" s="11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254.52631578947367</v>
      </c>
      <c r="P70" s="7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2">
        <f t="shared" si="10"/>
        <v>42943.208333333328</v>
      </c>
      <c r="T70" s="11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24.063291139240505</v>
      </c>
      <c r="P71" s="7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2">
        <f t="shared" si="10"/>
        <v>40531.25</v>
      </c>
      <c r="T71" s="11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123.74140625000001</v>
      </c>
      <c r="P72" s="7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2">
        <f t="shared" si="10"/>
        <v>40484.208333333336</v>
      </c>
      <c r="T72" s="11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108.06666666666666</v>
      </c>
      <c r="P73" s="7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2">
        <f t="shared" si="10"/>
        <v>43799.25</v>
      </c>
      <c r="T73" s="11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670.33333333333326</v>
      </c>
      <c r="P74" s="7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2">
        <f t="shared" si="10"/>
        <v>42186.208333333328</v>
      </c>
      <c r="T74" s="11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660.92857142857144</v>
      </c>
      <c r="P75" s="7">
        <f t="shared" si="7"/>
        <v>105.14772727272727</v>
      </c>
      <c r="Q75" t="str">
        <f t="shared" si="8"/>
        <v>music</v>
      </c>
      <c r="R75" t="str">
        <f t="shared" si="9"/>
        <v>jazz</v>
      </c>
      <c r="S75" s="12">
        <f t="shared" si="10"/>
        <v>42701.25</v>
      </c>
      <c r="T75" s="11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122.46153846153847</v>
      </c>
      <c r="P76" s="7">
        <f t="shared" si="7"/>
        <v>56.188235294117646</v>
      </c>
      <c r="Q76" t="str">
        <f t="shared" si="8"/>
        <v>music</v>
      </c>
      <c r="R76" t="str">
        <f t="shared" si="9"/>
        <v>metal</v>
      </c>
      <c r="S76" s="12">
        <f t="shared" si="10"/>
        <v>42456.208333333328</v>
      </c>
      <c r="T76" s="11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150.57731958762886</v>
      </c>
      <c r="P77" s="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2">
        <f t="shared" si="10"/>
        <v>43296.208333333328</v>
      </c>
      <c r="T77" s="11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78.106590724165997</v>
      </c>
      <c r="P78" s="7">
        <f t="shared" si="7"/>
        <v>57.00296912114014</v>
      </c>
      <c r="Q78" t="str">
        <f t="shared" si="8"/>
        <v>theater</v>
      </c>
      <c r="R78" t="str">
        <f t="shared" si="9"/>
        <v>plays</v>
      </c>
      <c r="S78" s="12">
        <f t="shared" si="10"/>
        <v>42027.25</v>
      </c>
      <c r="T78" s="11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46.94736842105263</v>
      </c>
      <c r="P79" s="7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2">
        <f t="shared" si="10"/>
        <v>40448.208333333336</v>
      </c>
      <c r="T79" s="11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300.8</v>
      </c>
      <c r="P80" s="7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2">
        <f t="shared" si="10"/>
        <v>43206.208333333328</v>
      </c>
      <c r="T80" s="11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69.598615916955026</v>
      </c>
      <c r="P81" s="7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2">
        <f t="shared" si="10"/>
        <v>43267.208333333328</v>
      </c>
      <c r="T81" s="11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637.4545454545455</v>
      </c>
      <c r="P82" s="7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2">
        <f t="shared" si="10"/>
        <v>42976.208333333328</v>
      </c>
      <c r="T82" s="11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225.33928571428569</v>
      </c>
      <c r="P83" s="7">
        <f t="shared" si="7"/>
        <v>92.109489051094897</v>
      </c>
      <c r="Q83" t="str">
        <f t="shared" si="8"/>
        <v>music</v>
      </c>
      <c r="R83" t="str">
        <f t="shared" si="9"/>
        <v>rock</v>
      </c>
      <c r="S83" s="12">
        <f t="shared" si="10"/>
        <v>43062.25</v>
      </c>
      <c r="T83" s="11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1497.3000000000002</v>
      </c>
      <c r="P84" s="7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2">
        <f t="shared" si="10"/>
        <v>43482.25</v>
      </c>
      <c r="T84" s="11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37.590225563909776</v>
      </c>
      <c r="P85" s="7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2">
        <f t="shared" si="10"/>
        <v>42579.208333333328</v>
      </c>
      <c r="T85" s="11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132.36942675159236</v>
      </c>
      <c r="P86" s="7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2">
        <f t="shared" si="10"/>
        <v>41118.208333333336</v>
      </c>
      <c r="T86" s="11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131.22448979591837</v>
      </c>
      <c r="P87" s="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2">
        <f t="shared" si="10"/>
        <v>40797.208333333336</v>
      </c>
      <c r="T87" s="11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167.63513513513513</v>
      </c>
      <c r="P88" s="7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2">
        <f t="shared" si="10"/>
        <v>42128.208333333328</v>
      </c>
      <c r="T88" s="11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61.984886649874063</v>
      </c>
      <c r="P89" s="7">
        <f t="shared" si="7"/>
        <v>83.022941970310384</v>
      </c>
      <c r="Q89" t="str">
        <f t="shared" si="8"/>
        <v>music</v>
      </c>
      <c r="R89" t="str">
        <f t="shared" si="9"/>
        <v>rock</v>
      </c>
      <c r="S89" s="12">
        <f t="shared" si="10"/>
        <v>40610.25</v>
      </c>
      <c r="T89" s="11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260.75</v>
      </c>
      <c r="P90" s="7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2">
        <f t="shared" si="10"/>
        <v>42110.208333333328</v>
      </c>
      <c r="T90" s="11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252.58823529411765</v>
      </c>
      <c r="P91" s="7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2">
        <f t="shared" si="10"/>
        <v>40283.208333333336</v>
      </c>
      <c r="T91" s="11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78.615384615384613</v>
      </c>
      <c r="P92" s="7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2">
        <f t="shared" si="10"/>
        <v>42425.25</v>
      </c>
      <c r="T92" s="11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48.404406999351913</v>
      </c>
      <c r="P93" s="7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2">
        <f t="shared" si="10"/>
        <v>42588.208333333328</v>
      </c>
      <c r="T93" s="11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258.875</v>
      </c>
      <c r="P94" s="7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2">
        <f t="shared" si="10"/>
        <v>40352.208333333336</v>
      </c>
      <c r="T94" s="11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60.548713235294116</v>
      </c>
      <c r="P95" s="7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2">
        <f t="shared" si="10"/>
        <v>41202.208333333336</v>
      </c>
      <c r="T95" s="11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303.68965517241378</v>
      </c>
      <c r="P96" s="7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2">
        <f t="shared" si="10"/>
        <v>43562.208333333328</v>
      </c>
      <c r="T96" s="11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112.99999999999999</v>
      </c>
      <c r="P97" s="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2">
        <f t="shared" si="10"/>
        <v>43752.208333333328</v>
      </c>
      <c r="T97" s="11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217.37876614060258</v>
      </c>
      <c r="P98" s="7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2">
        <f t="shared" si="10"/>
        <v>40612.25</v>
      </c>
      <c r="T98" s="11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926.69230769230762</v>
      </c>
      <c r="P99" s="7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2">
        <f t="shared" si="10"/>
        <v>42180.208333333328</v>
      </c>
      <c r="T99" s="11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33.692229038854805</v>
      </c>
      <c r="P100" s="7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2">
        <f t="shared" si="10"/>
        <v>42212.208333333328</v>
      </c>
      <c r="T100" s="11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196.7236842105263</v>
      </c>
      <c r="P101" s="7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2">
        <f t="shared" si="10"/>
        <v>41968.25</v>
      </c>
      <c r="T101" s="11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1</v>
      </c>
      <c r="P102" s="7">
        <f t="shared" si="7"/>
        <v>1</v>
      </c>
      <c r="Q102" t="str">
        <f t="shared" si="8"/>
        <v>theater</v>
      </c>
      <c r="R102" t="str">
        <f t="shared" si="9"/>
        <v>plays</v>
      </c>
      <c r="S102" s="12">
        <f t="shared" si="10"/>
        <v>40835.208333333336</v>
      </c>
      <c r="T102" s="11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1021.4444444444445</v>
      </c>
      <c r="P103" s="7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2">
        <f t="shared" si="10"/>
        <v>42056.25</v>
      </c>
      <c r="T103" s="11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281.67567567567568</v>
      </c>
      <c r="P104" s="7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2">
        <f t="shared" si="10"/>
        <v>43234.208333333328</v>
      </c>
      <c r="T104" s="11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24.610000000000003</v>
      </c>
      <c r="P105" s="7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2">
        <f t="shared" si="10"/>
        <v>40475.208333333336</v>
      </c>
      <c r="T105" s="11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143.14010067114094</v>
      </c>
      <c r="P106" s="7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2">
        <f t="shared" si="10"/>
        <v>42878.208333333328</v>
      </c>
      <c r="T106" s="11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144.54411764705884</v>
      </c>
      <c r="P107" s="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2">
        <f t="shared" si="10"/>
        <v>41366.208333333336</v>
      </c>
      <c r="T107" s="11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359.12820512820514</v>
      </c>
      <c r="P108" s="7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2">
        <f t="shared" si="10"/>
        <v>43716.208333333328</v>
      </c>
      <c r="T108" s="11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186.48571428571427</v>
      </c>
      <c r="P109" s="7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2">
        <f t="shared" si="10"/>
        <v>43213.208333333328</v>
      </c>
      <c r="T109" s="11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595.26666666666665</v>
      </c>
      <c r="P110" s="7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2">
        <f t="shared" si="10"/>
        <v>41005.208333333336</v>
      </c>
      <c r="T110" s="11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59.21153846153846</v>
      </c>
      <c r="P111" s="7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2">
        <f t="shared" si="10"/>
        <v>41651.25</v>
      </c>
      <c r="T111" s="11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14.962780898876405</v>
      </c>
      <c r="P112" s="7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2">
        <f t="shared" si="10"/>
        <v>43354.208333333328</v>
      </c>
      <c r="T112" s="11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119.95602605863192</v>
      </c>
      <c r="P113" s="7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2">
        <f t="shared" si="10"/>
        <v>41174.208333333336</v>
      </c>
      <c r="T113" s="11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268.82978723404256</v>
      </c>
      <c r="P114" s="7">
        <f t="shared" si="7"/>
        <v>35</v>
      </c>
      <c r="Q114" t="str">
        <f t="shared" si="8"/>
        <v>technology</v>
      </c>
      <c r="R114" t="str">
        <f t="shared" si="9"/>
        <v>web</v>
      </c>
      <c r="S114" s="12">
        <f t="shared" si="10"/>
        <v>41875.208333333336</v>
      </c>
      <c r="T114" s="11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376.87878787878788</v>
      </c>
      <c r="P115" s="7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2">
        <f t="shared" si="10"/>
        <v>42990.208333333328</v>
      </c>
      <c r="T115" s="11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727.15789473684208</v>
      </c>
      <c r="P116" s="7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2">
        <f t="shared" si="10"/>
        <v>43564.208333333328</v>
      </c>
      <c r="T116" s="11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87.211757648470297</v>
      </c>
      <c r="P117" s="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2">
        <f t="shared" si="10"/>
        <v>43056.25</v>
      </c>
      <c r="T117" s="11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88</v>
      </c>
      <c r="P118" s="7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2">
        <f t="shared" si="10"/>
        <v>42265.208333333328</v>
      </c>
      <c r="T118" s="11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173.9387755102041</v>
      </c>
      <c r="P119" s="7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2">
        <f t="shared" si="10"/>
        <v>40808.208333333336</v>
      </c>
      <c r="T119" s="11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117.61111111111111</v>
      </c>
      <c r="P120" s="7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2">
        <f t="shared" si="10"/>
        <v>41665.25</v>
      </c>
      <c r="T120" s="11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214.96</v>
      </c>
      <c r="P121" s="7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2">
        <f t="shared" si="10"/>
        <v>41806.208333333336</v>
      </c>
      <c r="T121" s="11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149.49667110519306</v>
      </c>
      <c r="P122" s="7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2">
        <f t="shared" si="10"/>
        <v>42111.208333333328</v>
      </c>
      <c r="T122" s="11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219.33995584988963</v>
      </c>
      <c r="P123" s="7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2">
        <f t="shared" si="10"/>
        <v>41917.208333333336</v>
      </c>
      <c r="T123" s="11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64.367690058479525</v>
      </c>
      <c r="P124" s="7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2">
        <f t="shared" si="10"/>
        <v>41970.25</v>
      </c>
      <c r="T124" s="11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18.622397298818232</v>
      </c>
      <c r="P125" s="7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2">
        <f t="shared" si="10"/>
        <v>42332.25</v>
      </c>
      <c r="T125" s="11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367.76923076923077</v>
      </c>
      <c r="P126" s="7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2">
        <f t="shared" si="10"/>
        <v>43598.208333333328</v>
      </c>
      <c r="T126" s="11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159.90566037735849</v>
      </c>
      <c r="P127" s="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2">
        <f t="shared" si="10"/>
        <v>43362.208333333328</v>
      </c>
      <c r="T127" s="11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38.633185349611544</v>
      </c>
      <c r="P128" s="7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2">
        <f t="shared" si="10"/>
        <v>42596.208333333328</v>
      </c>
      <c r="T128" s="11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51.42151162790698</v>
      </c>
      <c r="P129" s="7">
        <f t="shared" si="7"/>
        <v>78.96875</v>
      </c>
      <c r="Q129" t="str">
        <f t="shared" si="8"/>
        <v>theater</v>
      </c>
      <c r="R129" t="str">
        <f t="shared" si="9"/>
        <v>plays</v>
      </c>
      <c r="S129" s="12">
        <f t="shared" si="10"/>
        <v>40310.208333333336</v>
      </c>
      <c r="T129" s="11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60.334277620396605</v>
      </c>
      <c r="P130" s="7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2">
        <f t="shared" si="10"/>
        <v>40417.208333333336</v>
      </c>
      <c r="T130" s="11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(E131/D131)*100</f>
        <v>3.202693602693603</v>
      </c>
      <c r="P131" s="7">
        <f t="shared" ref="P131:P194" si="13">IF(G131=0, 0, E131/G131)</f>
        <v>86.472727272727269</v>
      </c>
      <c r="Q131" t="str">
        <f t="shared" ref="Q131:Q194" si="14">LEFT(N131, FIND("/", N131) -1)</f>
        <v>food</v>
      </c>
      <c r="R131" t="str">
        <f t="shared" ref="R131:R194" si="15">MID(N131, FIND("/",N131)+1, LEN(N131))</f>
        <v>food trucks</v>
      </c>
      <c r="S131" s="12">
        <f t="shared" ref="S131:S194" si="16">(((J131/60)/60)/24)+DATE(1970,1,1)</f>
        <v>42038.25</v>
      </c>
      <c r="T131" s="11">
        <f t="shared" ref="T131:T194" si="1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155.46875</v>
      </c>
      <c r="P132" s="7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2">
        <f t="shared" si="16"/>
        <v>40842.208333333336</v>
      </c>
      <c r="T132" s="11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100.85974499089254</v>
      </c>
      <c r="P133" s="7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2">
        <f t="shared" si="16"/>
        <v>41607.25</v>
      </c>
      <c r="T133" s="11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116.18181818181819</v>
      </c>
      <c r="P134" s="7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2">
        <f t="shared" si="16"/>
        <v>43112.25</v>
      </c>
      <c r="T134" s="11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310.77777777777777</v>
      </c>
      <c r="P135" s="7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2">
        <f t="shared" si="16"/>
        <v>40767.208333333336</v>
      </c>
      <c r="T135" s="11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89.73668341708543</v>
      </c>
      <c r="P136" s="7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2">
        <f t="shared" si="16"/>
        <v>40713.208333333336</v>
      </c>
      <c r="T136" s="11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71.27272727272728</v>
      </c>
      <c r="P137" s="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2">
        <f t="shared" si="16"/>
        <v>41340.25</v>
      </c>
      <c r="T137" s="11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3.2862318840579712</v>
      </c>
      <c r="P138" s="7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2">
        <f t="shared" si="16"/>
        <v>41797.208333333336</v>
      </c>
      <c r="T138" s="11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261.77777777777777</v>
      </c>
      <c r="P139" s="7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2">
        <f t="shared" si="16"/>
        <v>40457.208333333336</v>
      </c>
      <c r="T139" s="11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96</v>
      </c>
      <c r="P140" s="7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2">
        <f t="shared" si="16"/>
        <v>41180.208333333336</v>
      </c>
      <c r="T140" s="11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20.896851248642779</v>
      </c>
      <c r="P141" s="7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2">
        <f t="shared" si="16"/>
        <v>42115.208333333328</v>
      </c>
      <c r="T141" s="11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223.16363636363636</v>
      </c>
      <c r="P142" s="7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2">
        <f t="shared" si="16"/>
        <v>43156.25</v>
      </c>
      <c r="T142" s="11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101.59097978227061</v>
      </c>
      <c r="P143" s="7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2">
        <f t="shared" si="16"/>
        <v>42167.208333333328</v>
      </c>
      <c r="T143" s="11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230.03999999999996</v>
      </c>
      <c r="P144" s="7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2">
        <f t="shared" si="16"/>
        <v>41005.208333333336</v>
      </c>
      <c r="T144" s="11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135.59259259259261</v>
      </c>
      <c r="P145" s="7">
        <f t="shared" si="13"/>
        <v>104.6</v>
      </c>
      <c r="Q145" t="str">
        <f t="shared" si="14"/>
        <v>music</v>
      </c>
      <c r="R145" t="str">
        <f t="shared" si="15"/>
        <v>indie rock</v>
      </c>
      <c r="S145" s="12">
        <f t="shared" si="16"/>
        <v>40357.208333333336</v>
      </c>
      <c r="T145" s="11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129.1</v>
      </c>
      <c r="P146" s="7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2">
        <f t="shared" si="16"/>
        <v>43633.208333333328</v>
      </c>
      <c r="T146" s="11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236.512</v>
      </c>
      <c r="P147" s="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2">
        <f t="shared" si="16"/>
        <v>41889.208333333336</v>
      </c>
      <c r="T147" s="11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17.25</v>
      </c>
      <c r="P148" s="7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2">
        <f t="shared" si="16"/>
        <v>40855.25</v>
      </c>
      <c r="T148" s="11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112.49397590361446</v>
      </c>
      <c r="P149" s="7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2">
        <f t="shared" si="16"/>
        <v>42534.208333333328</v>
      </c>
      <c r="T149" s="11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121.02150537634408</v>
      </c>
      <c r="P150" s="7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2">
        <f t="shared" si="16"/>
        <v>42941.208333333328</v>
      </c>
      <c r="T150" s="11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219.87096774193549</v>
      </c>
      <c r="P151" s="7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2">
        <f t="shared" si="16"/>
        <v>41275.25</v>
      </c>
      <c r="T151" s="11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1</v>
      </c>
      <c r="P152" s="7">
        <f t="shared" si="13"/>
        <v>1</v>
      </c>
      <c r="Q152" t="str">
        <f t="shared" si="14"/>
        <v>music</v>
      </c>
      <c r="R152" t="str">
        <f t="shared" si="15"/>
        <v>rock</v>
      </c>
      <c r="S152" s="12">
        <f t="shared" si="16"/>
        <v>43450.25</v>
      </c>
      <c r="T152" s="11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64.166909620991248</v>
      </c>
      <c r="P153" s="7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2">
        <f t="shared" si="16"/>
        <v>41799.208333333336</v>
      </c>
      <c r="T153" s="11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423.06746987951806</v>
      </c>
      <c r="P154" s="7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2">
        <f t="shared" si="16"/>
        <v>42783.25</v>
      </c>
      <c r="T154" s="11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92.984160506863773</v>
      </c>
      <c r="P155" s="7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2">
        <f t="shared" si="16"/>
        <v>41201.208333333336</v>
      </c>
      <c r="T155" s="11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58.756567425569173</v>
      </c>
      <c r="P156" s="7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2">
        <f t="shared" si="16"/>
        <v>42502.208333333328</v>
      </c>
      <c r="T156" s="11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65.022222222222226</v>
      </c>
      <c r="P157" s="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2">
        <f t="shared" si="16"/>
        <v>40262.208333333336</v>
      </c>
      <c r="T157" s="11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73.939560439560438</v>
      </c>
      <c r="P158" s="7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2">
        <f t="shared" si="16"/>
        <v>43743.208333333328</v>
      </c>
      <c r="T158" s="11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52.666666666666664</v>
      </c>
      <c r="P159" s="7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2">
        <f t="shared" si="16"/>
        <v>41638.25</v>
      </c>
      <c r="T159" s="11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220.95238095238096</v>
      </c>
      <c r="P160" s="7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2">
        <f t="shared" si="16"/>
        <v>42346.25</v>
      </c>
      <c r="T160" s="11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100.01150627615063</v>
      </c>
      <c r="P161" s="7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2">
        <f t="shared" si="16"/>
        <v>43551.208333333328</v>
      </c>
      <c r="T161" s="11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162.3125</v>
      </c>
      <c r="P162" s="7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2">
        <f t="shared" si="16"/>
        <v>43582.208333333328</v>
      </c>
      <c r="T162" s="11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78.181818181818187</v>
      </c>
      <c r="P163" s="7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2">
        <f t="shared" si="16"/>
        <v>42270.208333333328</v>
      </c>
      <c r="T163" s="11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149.73770491803279</v>
      </c>
      <c r="P164" s="7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2">
        <f t="shared" si="16"/>
        <v>43442.25</v>
      </c>
      <c r="T164" s="11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253.25714285714284</v>
      </c>
      <c r="P165" s="7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2">
        <f t="shared" si="16"/>
        <v>43028.208333333328</v>
      </c>
      <c r="T165" s="11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100.16943521594683</v>
      </c>
      <c r="P166" s="7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2">
        <f t="shared" si="16"/>
        <v>43016.208333333328</v>
      </c>
      <c r="T166" s="11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121.99004424778761</v>
      </c>
      <c r="P167" s="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2">
        <f t="shared" si="16"/>
        <v>42948.208333333328</v>
      </c>
      <c r="T167" s="11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137.13265306122449</v>
      </c>
      <c r="P168" s="7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2">
        <f t="shared" si="16"/>
        <v>40534.25</v>
      </c>
      <c r="T168" s="11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415.53846153846149</v>
      </c>
      <c r="P169" s="7">
        <f t="shared" si="13"/>
        <v>74</v>
      </c>
      <c r="Q169" t="str">
        <f t="shared" si="14"/>
        <v>theater</v>
      </c>
      <c r="R169" t="str">
        <f t="shared" si="15"/>
        <v>plays</v>
      </c>
      <c r="S169" s="12">
        <f t="shared" si="16"/>
        <v>41435.208333333336</v>
      </c>
      <c r="T169" s="11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31.30913348946136</v>
      </c>
      <c r="P170" s="7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2">
        <f t="shared" si="16"/>
        <v>43518.25</v>
      </c>
      <c r="T170" s="11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424.08154506437768</v>
      </c>
      <c r="P171" s="7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2">
        <f t="shared" si="16"/>
        <v>41077.208333333336</v>
      </c>
      <c r="T171" s="11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2.93886230728336</v>
      </c>
      <c r="P172" s="7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2">
        <f t="shared" si="16"/>
        <v>42950.208333333328</v>
      </c>
      <c r="T172" s="11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10.63265306122449</v>
      </c>
      <c r="P173" s="7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2">
        <f t="shared" si="16"/>
        <v>41718.208333333336</v>
      </c>
      <c r="T173" s="11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82.875</v>
      </c>
      <c r="P174" s="7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2">
        <f t="shared" si="16"/>
        <v>41839.208333333336</v>
      </c>
      <c r="T174" s="11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163.01447776628748</v>
      </c>
      <c r="P175" s="7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2">
        <f t="shared" si="16"/>
        <v>41412.208333333336</v>
      </c>
      <c r="T175" s="11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894.66666666666674</v>
      </c>
      <c r="P176" s="7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2">
        <f t="shared" si="16"/>
        <v>42282.208333333328</v>
      </c>
      <c r="T176" s="11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26.191501103752756</v>
      </c>
      <c r="P177" s="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2">
        <f t="shared" si="16"/>
        <v>42613.208333333328</v>
      </c>
      <c r="T177" s="11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74.834782608695647</v>
      </c>
      <c r="P178" s="7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2">
        <f t="shared" si="16"/>
        <v>42616.208333333328</v>
      </c>
      <c r="T178" s="11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416.47680412371136</v>
      </c>
      <c r="P179" s="7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2">
        <f t="shared" si="16"/>
        <v>40497.25</v>
      </c>
      <c r="T179" s="11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96.208333333333329</v>
      </c>
      <c r="P180" s="7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2">
        <f t="shared" si="16"/>
        <v>42999.208333333328</v>
      </c>
      <c r="T180" s="11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357.71910112359546</v>
      </c>
      <c r="P181" s="7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2">
        <f t="shared" si="16"/>
        <v>41350.208333333336</v>
      </c>
      <c r="T181" s="11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308.45714285714286</v>
      </c>
      <c r="P182" s="7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2">
        <f t="shared" si="16"/>
        <v>40259.208333333336</v>
      </c>
      <c r="T182" s="11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61.802325581395344</v>
      </c>
      <c r="P183" s="7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2">
        <f t="shared" si="16"/>
        <v>43012.208333333328</v>
      </c>
      <c r="T183" s="11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722.32472324723244</v>
      </c>
      <c r="P184" s="7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2">
        <f t="shared" si="16"/>
        <v>43631.208333333328</v>
      </c>
      <c r="T184" s="11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69.117647058823522</v>
      </c>
      <c r="P185" s="7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2">
        <f t="shared" si="16"/>
        <v>40430.208333333336</v>
      </c>
      <c r="T185" s="11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293.05555555555554</v>
      </c>
      <c r="P186" s="7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2">
        <f t="shared" si="16"/>
        <v>43588.208333333328</v>
      </c>
      <c r="T186" s="11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71.8</v>
      </c>
      <c r="P187" s="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2">
        <f t="shared" si="16"/>
        <v>43233.208333333328</v>
      </c>
      <c r="T187" s="11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31.934684684684683</v>
      </c>
      <c r="P188" s="7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2">
        <f t="shared" si="16"/>
        <v>41782.208333333336</v>
      </c>
      <c r="T188" s="11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229.87375415282392</v>
      </c>
      <c r="P189" s="7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2">
        <f t="shared" si="16"/>
        <v>41328.25</v>
      </c>
      <c r="T189" s="11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32.012195121951223</v>
      </c>
      <c r="P190" s="7">
        <f t="shared" si="13"/>
        <v>75</v>
      </c>
      <c r="Q190" t="str">
        <f t="shared" si="14"/>
        <v>theater</v>
      </c>
      <c r="R190" t="str">
        <f t="shared" si="15"/>
        <v>plays</v>
      </c>
      <c r="S190" s="12">
        <f t="shared" si="16"/>
        <v>41975.25</v>
      </c>
      <c r="T190" s="11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23.525352848928385</v>
      </c>
      <c r="P191" s="7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2">
        <f t="shared" si="16"/>
        <v>42433.25</v>
      </c>
      <c r="T191" s="11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68.594594594594597</v>
      </c>
      <c r="P192" s="7">
        <f t="shared" si="13"/>
        <v>105.75</v>
      </c>
      <c r="Q192" t="str">
        <f t="shared" si="14"/>
        <v>theater</v>
      </c>
      <c r="R192" t="str">
        <f t="shared" si="15"/>
        <v>plays</v>
      </c>
      <c r="S192" s="12">
        <f t="shared" si="16"/>
        <v>41429.208333333336</v>
      </c>
      <c r="T192" s="11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37.952380952380956</v>
      </c>
      <c r="P193" s="7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2">
        <f t="shared" si="16"/>
        <v>43536.208333333328</v>
      </c>
      <c r="T193" s="11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19.992957746478872</v>
      </c>
      <c r="P194" s="7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2">
        <f t="shared" si="16"/>
        <v>41817.208333333336</v>
      </c>
      <c r="T194" s="11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(E195/D195)*100</f>
        <v>45.636363636363633</v>
      </c>
      <c r="P195" s="7">
        <f t="shared" ref="P195:P258" si="19">IF(G195=0, 0, E195/G195)</f>
        <v>46.338461538461537</v>
      </c>
      <c r="Q195" t="str">
        <f t="shared" ref="Q195:Q258" si="20">LEFT(N195, FIND("/", N195) -1)</f>
        <v>music</v>
      </c>
      <c r="R195" t="str">
        <f t="shared" ref="R195:R258" si="21">MID(N195, FIND("/",N195)+1, LEN(N195))</f>
        <v>indie rock</v>
      </c>
      <c r="S195" s="12">
        <f t="shared" ref="S195:S258" si="22">(((J195/60)/60)/24)+DATE(1970,1,1)</f>
        <v>43198.208333333328</v>
      </c>
      <c r="T195" s="11">
        <f t="shared" ref="T195:T258" si="23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122.7605633802817</v>
      </c>
      <c r="P196" s="7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2">
        <f t="shared" si="22"/>
        <v>42261.208333333328</v>
      </c>
      <c r="T196" s="11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361.75316455696202</v>
      </c>
      <c r="P197" s="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2">
        <f t="shared" si="22"/>
        <v>43310.208333333328</v>
      </c>
      <c r="T197" s="11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63.146341463414636</v>
      </c>
      <c r="P198" s="7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2">
        <f t="shared" si="22"/>
        <v>42616.208333333328</v>
      </c>
      <c r="T198" s="11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298.20475319926874</v>
      </c>
      <c r="P199" s="7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42909.208333333328</v>
      </c>
      <c r="T199" s="11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9.5585443037974684</v>
      </c>
      <c r="P200" s="7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2">
        <f t="shared" si="22"/>
        <v>40396.208333333336</v>
      </c>
      <c r="T200" s="11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53.777777777777779</v>
      </c>
      <c r="P201" s="7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2">
        <f t="shared" si="22"/>
        <v>42192.208333333328</v>
      </c>
      <c r="T201" s="11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2</v>
      </c>
      <c r="P202" s="7">
        <f t="shared" si="19"/>
        <v>2</v>
      </c>
      <c r="Q202" t="str">
        <f t="shared" si="20"/>
        <v>theater</v>
      </c>
      <c r="R202" t="str">
        <f t="shared" si="21"/>
        <v>plays</v>
      </c>
      <c r="S202" s="12">
        <f t="shared" si="22"/>
        <v>40262.208333333336</v>
      </c>
      <c r="T202" s="11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681.19047619047615</v>
      </c>
      <c r="P203" s="7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2">
        <f t="shared" si="22"/>
        <v>41845.208333333336</v>
      </c>
      <c r="T203" s="11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78.831325301204828</v>
      </c>
      <c r="P204" s="7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2">
        <f t="shared" si="22"/>
        <v>40818.208333333336</v>
      </c>
      <c r="T204" s="11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134.40792216817235</v>
      </c>
      <c r="P205" s="7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2">
        <f t="shared" si="22"/>
        <v>42752.25</v>
      </c>
      <c r="T205" s="11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3.3719999999999999</v>
      </c>
      <c r="P206" s="7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2">
        <f t="shared" si="22"/>
        <v>40636.208333333336</v>
      </c>
      <c r="T206" s="11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431.84615384615387</v>
      </c>
      <c r="P207" s="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2">
        <f t="shared" si="22"/>
        <v>43390.208333333328</v>
      </c>
      <c r="T207" s="11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38.844444444444441</v>
      </c>
      <c r="P208" s="7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2">
        <f t="shared" si="22"/>
        <v>40236.25</v>
      </c>
      <c r="T208" s="11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425.7</v>
      </c>
      <c r="P209" s="7">
        <f t="shared" si="19"/>
        <v>99</v>
      </c>
      <c r="Q209" t="str">
        <f t="shared" si="20"/>
        <v>music</v>
      </c>
      <c r="R209" t="str">
        <f t="shared" si="21"/>
        <v>rock</v>
      </c>
      <c r="S209" s="12">
        <f t="shared" si="22"/>
        <v>43340.208333333328</v>
      </c>
      <c r="T209" s="11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101.12239715591672</v>
      </c>
      <c r="P210" s="7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2">
        <f t="shared" si="22"/>
        <v>43048.25</v>
      </c>
      <c r="T210" s="11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21.188688946015425</v>
      </c>
      <c r="P211" s="7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2">
        <f t="shared" si="22"/>
        <v>42496.208333333328</v>
      </c>
      <c r="T211" s="11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67.425531914893625</v>
      </c>
      <c r="P212" s="7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2">
        <f t="shared" si="22"/>
        <v>42797.25</v>
      </c>
      <c r="T212" s="11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94.923371647509583</v>
      </c>
      <c r="P213" s="7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2">
        <f t="shared" si="22"/>
        <v>41513.208333333336</v>
      </c>
      <c r="T213" s="11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151.85185185185185</v>
      </c>
      <c r="P214" s="7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2">
        <f t="shared" si="22"/>
        <v>43814.25</v>
      </c>
      <c r="T214" s="11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195.16382252559728</v>
      </c>
      <c r="P215" s="7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2">
        <f t="shared" si="22"/>
        <v>40488.208333333336</v>
      </c>
      <c r="T215" s="11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1023.1428571428571</v>
      </c>
      <c r="P216" s="7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2">
        <f t="shared" si="22"/>
        <v>40409.208333333336</v>
      </c>
      <c r="T216" s="11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3.841836734693878</v>
      </c>
      <c r="P217" s="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2">
        <f t="shared" si="22"/>
        <v>43509.25</v>
      </c>
      <c r="T217" s="11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155.07066557107643</v>
      </c>
      <c r="P218" s="7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2">
        <f t="shared" si="22"/>
        <v>40869.25</v>
      </c>
      <c r="T218" s="11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44.753477588871718</v>
      </c>
      <c r="P219" s="7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2">
        <f t="shared" si="22"/>
        <v>43583.208333333328</v>
      </c>
      <c r="T219" s="11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215.94736842105263</v>
      </c>
      <c r="P220" s="7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2">
        <f t="shared" si="22"/>
        <v>40858.25</v>
      </c>
      <c r="T220" s="11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332.12709832134288</v>
      </c>
      <c r="P221" s="7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2">
        <f t="shared" si="22"/>
        <v>41137.208333333336</v>
      </c>
      <c r="T221" s="11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8.4430379746835449</v>
      </c>
      <c r="P222" s="7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2">
        <f t="shared" si="22"/>
        <v>40725.208333333336</v>
      </c>
      <c r="T222" s="11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98.625514403292186</v>
      </c>
      <c r="P223" s="7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2">
        <f t="shared" si="22"/>
        <v>41081.208333333336</v>
      </c>
      <c r="T223" s="11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137.97916666666669</v>
      </c>
      <c r="P224" s="7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2">
        <f t="shared" si="22"/>
        <v>41914.208333333336</v>
      </c>
      <c r="T224" s="11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93.81099656357388</v>
      </c>
      <c r="P225" s="7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2">
        <f t="shared" si="22"/>
        <v>42445.208333333328</v>
      </c>
      <c r="T225" s="11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403.63930885529157</v>
      </c>
      <c r="P226" s="7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2">
        <f t="shared" si="22"/>
        <v>41906.208333333336</v>
      </c>
      <c r="T226" s="11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260.1740412979351</v>
      </c>
      <c r="P227" s="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2">
        <f t="shared" si="22"/>
        <v>41762.208333333336</v>
      </c>
      <c r="T227" s="11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366.63333333333333</v>
      </c>
      <c r="P228" s="7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2">
        <f t="shared" si="22"/>
        <v>40276.208333333336</v>
      </c>
      <c r="T228" s="11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168.72085385878489</v>
      </c>
      <c r="P229" s="7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2">
        <f t="shared" si="22"/>
        <v>42139.208333333328</v>
      </c>
      <c r="T229" s="11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119.90717911530093</v>
      </c>
      <c r="P230" s="7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2">
        <f t="shared" si="22"/>
        <v>42613.208333333328</v>
      </c>
      <c r="T230" s="11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193.68925233644859</v>
      </c>
      <c r="P231" s="7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2">
        <f t="shared" si="22"/>
        <v>42887.208333333328</v>
      </c>
      <c r="T231" s="11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420.16666666666669</v>
      </c>
      <c r="P232" s="7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2">
        <f t="shared" si="22"/>
        <v>43805.25</v>
      </c>
      <c r="T232" s="11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76.708333333333329</v>
      </c>
      <c r="P233" s="7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2">
        <f t="shared" si="22"/>
        <v>41415.208333333336</v>
      </c>
      <c r="T233" s="11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171.26470588235293</v>
      </c>
      <c r="P234" s="7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2">
        <f t="shared" si="22"/>
        <v>42576.208333333328</v>
      </c>
      <c r="T234" s="11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157.89473684210526</v>
      </c>
      <c r="P235" s="7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2">
        <f t="shared" si="22"/>
        <v>40706.208333333336</v>
      </c>
      <c r="T235" s="11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109.08</v>
      </c>
      <c r="P236" s="7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2">
        <f t="shared" si="22"/>
        <v>42969.208333333328</v>
      </c>
      <c r="T236" s="11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41.732558139534881</v>
      </c>
      <c r="P237" s="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2">
        <f t="shared" si="22"/>
        <v>42779.25</v>
      </c>
      <c r="T237" s="11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10.944303797468354</v>
      </c>
      <c r="P238" s="7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2">
        <f t="shared" si="22"/>
        <v>43641.208333333328</v>
      </c>
      <c r="T238" s="11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159.3763440860215</v>
      </c>
      <c r="P239" s="7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2">
        <f t="shared" si="22"/>
        <v>41754.208333333336</v>
      </c>
      <c r="T239" s="11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422.41666666666669</v>
      </c>
      <c r="P240" s="7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2">
        <f t="shared" si="22"/>
        <v>43083.25</v>
      </c>
      <c r="T240" s="11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97.71875</v>
      </c>
      <c r="P241" s="7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2">
        <f t="shared" si="22"/>
        <v>42245.208333333328</v>
      </c>
      <c r="T241" s="11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418.78911564625849</v>
      </c>
      <c r="P242" s="7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2">
        <f t="shared" si="22"/>
        <v>40396.208333333336</v>
      </c>
      <c r="T242" s="11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101.91632047477745</v>
      </c>
      <c r="P243" s="7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2">
        <f t="shared" si="22"/>
        <v>41742.208333333336</v>
      </c>
      <c r="T243" s="11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127.72619047619047</v>
      </c>
      <c r="P244" s="7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2">
        <f t="shared" si="22"/>
        <v>42865.208333333328</v>
      </c>
      <c r="T244" s="11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445.21739130434781</v>
      </c>
      <c r="P245" s="7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2">
        <f t="shared" si="22"/>
        <v>43163.25</v>
      </c>
      <c r="T245" s="11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569.71428571428578</v>
      </c>
      <c r="P246" s="7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2">
        <f t="shared" si="22"/>
        <v>41834.208333333336</v>
      </c>
      <c r="T246" s="11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509.34482758620686</v>
      </c>
      <c r="P247" s="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2">
        <f t="shared" si="22"/>
        <v>41736.208333333336</v>
      </c>
      <c r="T247" s="11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325.5333333333333</v>
      </c>
      <c r="P248" s="7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2">
        <f t="shared" si="22"/>
        <v>41491.208333333336</v>
      </c>
      <c r="T248" s="11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932.61616161616166</v>
      </c>
      <c r="P249" s="7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2">
        <f t="shared" si="22"/>
        <v>42726.25</v>
      </c>
      <c r="T249" s="11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211.33870967741933</v>
      </c>
      <c r="P250" s="7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2">
        <f t="shared" si="22"/>
        <v>42004.25</v>
      </c>
      <c r="T250" s="11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273.32520325203251</v>
      </c>
      <c r="P251" s="7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2">
        <f t="shared" si="22"/>
        <v>42006.25</v>
      </c>
      <c r="T251" s="11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3</v>
      </c>
      <c r="P252" s="7">
        <f t="shared" si="19"/>
        <v>3</v>
      </c>
      <c r="Q252" t="str">
        <f t="shared" si="20"/>
        <v>music</v>
      </c>
      <c r="R252" t="str">
        <f t="shared" si="21"/>
        <v>rock</v>
      </c>
      <c r="S252" s="12">
        <f t="shared" si="22"/>
        <v>40203.25</v>
      </c>
      <c r="T252" s="11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54.084507042253513</v>
      </c>
      <c r="P253" s="7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2">
        <f t="shared" si="22"/>
        <v>41252.25</v>
      </c>
      <c r="T253" s="11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626.29999999999995</v>
      </c>
      <c r="P254" s="7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2">
        <f t="shared" si="22"/>
        <v>41572.208333333336</v>
      </c>
      <c r="T254" s="11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89.021399176954731</v>
      </c>
      <c r="P255" s="7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2">
        <f t="shared" si="22"/>
        <v>40641.208333333336</v>
      </c>
      <c r="T255" s="11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184.89130434782609</v>
      </c>
      <c r="P256" s="7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2">
        <f t="shared" si="22"/>
        <v>42787.25</v>
      </c>
      <c r="T256" s="11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120.16770186335404</v>
      </c>
      <c r="P257" s="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2">
        <f t="shared" si="22"/>
        <v>40590.25</v>
      </c>
      <c r="T257" s="11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23.390243902439025</v>
      </c>
      <c r="P258" s="7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2">
        <f t="shared" si="22"/>
        <v>42393.25</v>
      </c>
      <c r="T258" s="11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(E259/D259)*100</f>
        <v>146</v>
      </c>
      <c r="P259" s="7">
        <f t="shared" ref="P259:P322" si="25">IF(G259=0, 0, E259/G259)</f>
        <v>90.456521739130437</v>
      </c>
      <c r="Q259" t="str">
        <f t="shared" ref="Q259:Q322" si="26">LEFT(N259, FIND("/", N259) -1)</f>
        <v>theater</v>
      </c>
      <c r="R259" t="str">
        <f t="shared" ref="R259:R322" si="27">MID(N259, FIND("/",N259)+1, LEN(N259))</f>
        <v>plays</v>
      </c>
      <c r="S259" s="12">
        <f t="shared" ref="S259:S322" si="28">(((J259/60)/60)/24)+DATE(1970,1,1)</f>
        <v>41338.25</v>
      </c>
      <c r="T259" s="11">
        <f t="shared" ref="T259:T322" si="2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268.48</v>
      </c>
      <c r="P260" s="7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2">
        <f t="shared" si="28"/>
        <v>42712.25</v>
      </c>
      <c r="T260" s="11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597.5</v>
      </c>
      <c r="P261" s="7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2">
        <f t="shared" si="28"/>
        <v>41251.25</v>
      </c>
      <c r="T261" s="11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157.69841269841268</v>
      </c>
      <c r="P262" s="7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2">
        <f t="shared" si="28"/>
        <v>41180.208333333336</v>
      </c>
      <c r="T262" s="11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31.201660735468568</v>
      </c>
      <c r="P263" s="7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2">
        <f t="shared" si="28"/>
        <v>40415.208333333336</v>
      </c>
      <c r="T263" s="11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313.41176470588238</v>
      </c>
      <c r="P264" s="7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2">
        <f t="shared" si="28"/>
        <v>40638.208333333336</v>
      </c>
      <c r="T264" s="11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370.89655172413791</v>
      </c>
      <c r="P265" s="7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2">
        <f t="shared" si="28"/>
        <v>40187.25</v>
      </c>
      <c r="T265" s="11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362.66447368421052</v>
      </c>
      <c r="P266" s="7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2">
        <f t="shared" si="28"/>
        <v>41317.25</v>
      </c>
      <c r="T266" s="11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123.08163265306122</v>
      </c>
      <c r="P267" s="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2">
        <f t="shared" si="28"/>
        <v>42372.25</v>
      </c>
      <c r="T267" s="11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76.766756032171585</v>
      </c>
      <c r="P268" s="7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2">
        <f t="shared" si="28"/>
        <v>41950.25</v>
      </c>
      <c r="T268" s="11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233.62012987012989</v>
      </c>
      <c r="P269" s="7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2">
        <f t="shared" si="28"/>
        <v>41206.208333333336</v>
      </c>
      <c r="T269" s="11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180.53333333333333</v>
      </c>
      <c r="P270" s="7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41186.208333333336</v>
      </c>
      <c r="T270" s="11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252.62857142857143</v>
      </c>
      <c r="P271" s="7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2">
        <f t="shared" si="28"/>
        <v>43496.25</v>
      </c>
      <c r="T271" s="11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27.176538240368025</v>
      </c>
      <c r="P272" s="7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2">
        <f t="shared" si="28"/>
        <v>40514.25</v>
      </c>
      <c r="T272" s="11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</v>
      </c>
      <c r="P273" s="7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2">
        <f t="shared" si="28"/>
        <v>42345.25</v>
      </c>
      <c r="T273" s="11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304.0097847358121</v>
      </c>
      <c r="P274" s="7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2">
        <f t="shared" si="28"/>
        <v>43656.208333333328</v>
      </c>
      <c r="T274" s="11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137.23076923076923</v>
      </c>
      <c r="P275" s="7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2">
        <f t="shared" si="28"/>
        <v>42995.208333333328</v>
      </c>
      <c r="T275" s="11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32.208333333333336</v>
      </c>
      <c r="P276" s="7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2">
        <f t="shared" si="28"/>
        <v>43045.25</v>
      </c>
      <c r="T276" s="11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241.51282051282053</v>
      </c>
      <c r="P277" s="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2">
        <f t="shared" si="28"/>
        <v>43561.208333333328</v>
      </c>
      <c r="T277" s="11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96.8</v>
      </c>
      <c r="P278" s="7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2">
        <f t="shared" si="28"/>
        <v>41018.208333333336</v>
      </c>
      <c r="T278" s="11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1066.4285714285716</v>
      </c>
      <c r="P279" s="7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2">
        <f t="shared" si="28"/>
        <v>40378.208333333336</v>
      </c>
      <c r="T279" s="11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325.88888888888891</v>
      </c>
      <c r="P280" s="7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2">
        <f t="shared" si="28"/>
        <v>41239.25</v>
      </c>
      <c r="T280" s="11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170.70000000000002</v>
      </c>
      <c r="P281" s="7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2">
        <f t="shared" si="28"/>
        <v>43346.208333333328</v>
      </c>
      <c r="T281" s="11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581.44000000000005</v>
      </c>
      <c r="P282" s="7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2">
        <f t="shared" si="28"/>
        <v>43060.25</v>
      </c>
      <c r="T282" s="11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91.520972644376897</v>
      </c>
      <c r="P283" s="7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2">
        <f t="shared" si="28"/>
        <v>40979.25</v>
      </c>
      <c r="T283" s="11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108.04761904761904</v>
      </c>
      <c r="P284" s="7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2">
        <f t="shared" si="28"/>
        <v>42701.25</v>
      </c>
      <c r="T284" s="11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18.728395061728396</v>
      </c>
      <c r="P285" s="7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2">
        <f t="shared" si="28"/>
        <v>42520.208333333328</v>
      </c>
      <c r="T285" s="11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83.193877551020407</v>
      </c>
      <c r="P286" s="7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2">
        <f t="shared" si="28"/>
        <v>41030.208333333336</v>
      </c>
      <c r="T286" s="11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706.33333333333337</v>
      </c>
      <c r="P287" s="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2">
        <f t="shared" si="28"/>
        <v>42623.208333333328</v>
      </c>
      <c r="T287" s="11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17.446030330062445</v>
      </c>
      <c r="P288" s="7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2">
        <f t="shared" si="28"/>
        <v>42697.25</v>
      </c>
      <c r="T288" s="11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209.73015873015873</v>
      </c>
      <c r="P289" s="7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2">
        <f t="shared" si="28"/>
        <v>42122.208333333328</v>
      </c>
      <c r="T289" s="11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97.785714285714292</v>
      </c>
      <c r="P290" s="7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2">
        <f t="shared" si="28"/>
        <v>40982.208333333336</v>
      </c>
      <c r="T290" s="11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1684.25</v>
      </c>
      <c r="P291" s="7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2">
        <f t="shared" si="28"/>
        <v>42219.208333333328</v>
      </c>
      <c r="T291" s="11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54.402135231316727</v>
      </c>
      <c r="P292" s="7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41404.208333333336</v>
      </c>
      <c r="T292" s="11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456.61111111111109</v>
      </c>
      <c r="P293" s="7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2">
        <f t="shared" si="28"/>
        <v>40831.208333333336</v>
      </c>
      <c r="T293" s="11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9.8219178082191778</v>
      </c>
      <c r="P294" s="7">
        <f t="shared" si="25"/>
        <v>71.7</v>
      </c>
      <c r="Q294" t="str">
        <f t="shared" si="26"/>
        <v>food</v>
      </c>
      <c r="R294" t="str">
        <f t="shared" si="27"/>
        <v>food trucks</v>
      </c>
      <c r="S294" s="12">
        <f t="shared" si="28"/>
        <v>40984.208333333336</v>
      </c>
      <c r="T294" s="11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16.384615384615383</v>
      </c>
      <c r="P295" s="7">
        <f t="shared" si="25"/>
        <v>33.28125</v>
      </c>
      <c r="Q295" t="str">
        <f t="shared" si="26"/>
        <v>theater</v>
      </c>
      <c r="R295" t="str">
        <f t="shared" si="27"/>
        <v>plays</v>
      </c>
      <c r="S295" s="12">
        <f t="shared" si="28"/>
        <v>40456.208333333336</v>
      </c>
      <c r="T295" s="11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1339.6666666666667</v>
      </c>
      <c r="P296" s="7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2">
        <f t="shared" si="28"/>
        <v>43399.208333333328</v>
      </c>
      <c r="T296" s="11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35.650077760497666</v>
      </c>
      <c r="P297" s="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2">
        <f t="shared" si="28"/>
        <v>41562.208333333336</v>
      </c>
      <c r="T297" s="11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54.950819672131146</v>
      </c>
      <c r="P298" s="7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2">
        <f t="shared" si="28"/>
        <v>43493.25</v>
      </c>
      <c r="T298" s="11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94.236111111111114</v>
      </c>
      <c r="P299" s="7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2">
        <f t="shared" si="28"/>
        <v>41653.25</v>
      </c>
      <c r="T299" s="11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143.91428571428571</v>
      </c>
      <c r="P300" s="7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2">
        <f t="shared" si="28"/>
        <v>42426.25</v>
      </c>
      <c r="T300" s="11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51.421052631578945</v>
      </c>
      <c r="P301" s="7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2">
        <f t="shared" si="28"/>
        <v>42432.25</v>
      </c>
      <c r="T301" s="11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5</v>
      </c>
      <c r="P302" s="7">
        <f t="shared" si="25"/>
        <v>5</v>
      </c>
      <c r="Q302" t="str">
        <f t="shared" si="26"/>
        <v>publishing</v>
      </c>
      <c r="R302" t="str">
        <f t="shared" si="27"/>
        <v>nonfiction</v>
      </c>
      <c r="S302" s="12">
        <f t="shared" si="28"/>
        <v>42977.208333333328</v>
      </c>
      <c r="T302" s="11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1344.6666666666667</v>
      </c>
      <c r="P303" s="7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42061.25</v>
      </c>
      <c r="T303" s="11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31.844940867279899</v>
      </c>
      <c r="P304" s="7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2">
        <f t="shared" si="28"/>
        <v>43345.208333333328</v>
      </c>
      <c r="T304" s="11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82.617647058823536</v>
      </c>
      <c r="P305" s="7">
        <f t="shared" si="25"/>
        <v>87.78125</v>
      </c>
      <c r="Q305" t="str">
        <f t="shared" si="26"/>
        <v>music</v>
      </c>
      <c r="R305" t="str">
        <f t="shared" si="27"/>
        <v>indie rock</v>
      </c>
      <c r="S305" s="12">
        <f t="shared" si="28"/>
        <v>42376.25</v>
      </c>
      <c r="T305" s="11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546.14285714285722</v>
      </c>
      <c r="P306" s="7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42589.208333333328</v>
      </c>
      <c r="T306" s="11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286.21428571428572</v>
      </c>
      <c r="P307" s="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2">
        <f t="shared" si="28"/>
        <v>42448.208333333328</v>
      </c>
      <c r="T307" s="11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7.9076923076923071</v>
      </c>
      <c r="P308" s="7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2">
        <f t="shared" si="28"/>
        <v>42930.208333333328</v>
      </c>
      <c r="T308" s="11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132.13677811550153</v>
      </c>
      <c r="P309" s="7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2">
        <f t="shared" si="28"/>
        <v>41066.208333333336</v>
      </c>
      <c r="T309" s="11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74.077834179357026</v>
      </c>
      <c r="P310" s="7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2">
        <f t="shared" si="28"/>
        <v>40651.208333333336</v>
      </c>
      <c r="T310" s="11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75.292682926829272</v>
      </c>
      <c r="P311" s="7">
        <f t="shared" si="25"/>
        <v>41.16</v>
      </c>
      <c r="Q311" t="str">
        <f t="shared" si="26"/>
        <v>music</v>
      </c>
      <c r="R311" t="str">
        <f t="shared" si="27"/>
        <v>indie rock</v>
      </c>
      <c r="S311" s="12">
        <f t="shared" si="28"/>
        <v>40807.208333333336</v>
      </c>
      <c r="T311" s="11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20.333333333333332</v>
      </c>
      <c r="P312" s="7">
        <f t="shared" si="25"/>
        <v>99.125</v>
      </c>
      <c r="Q312" t="str">
        <f t="shared" si="26"/>
        <v>games</v>
      </c>
      <c r="R312" t="str">
        <f t="shared" si="27"/>
        <v>video games</v>
      </c>
      <c r="S312" s="12">
        <f t="shared" si="28"/>
        <v>40277.208333333336</v>
      </c>
      <c r="T312" s="11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203.36507936507937</v>
      </c>
      <c r="P313" s="7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2">
        <f t="shared" si="28"/>
        <v>40590.25</v>
      </c>
      <c r="T313" s="11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310.2284263959391</v>
      </c>
      <c r="P314" s="7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2">
        <f t="shared" si="28"/>
        <v>41572.208333333336</v>
      </c>
      <c r="T314" s="11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395.31818181818181</v>
      </c>
      <c r="P315" s="7">
        <f t="shared" si="25"/>
        <v>39</v>
      </c>
      <c r="Q315" t="str">
        <f t="shared" si="26"/>
        <v>music</v>
      </c>
      <c r="R315" t="str">
        <f t="shared" si="27"/>
        <v>rock</v>
      </c>
      <c r="S315" s="12">
        <f t="shared" si="28"/>
        <v>40966.25</v>
      </c>
      <c r="T315" s="11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294.71428571428572</v>
      </c>
      <c r="P316" s="7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43536.208333333328</v>
      </c>
      <c r="T316" s="11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33.89473684210526</v>
      </c>
      <c r="P317" s="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2">
        <f t="shared" si="28"/>
        <v>41783.208333333336</v>
      </c>
      <c r="T317" s="11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66.677083333333329</v>
      </c>
      <c r="P318" s="7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2">
        <f t="shared" si="28"/>
        <v>43788.25</v>
      </c>
      <c r="T318" s="11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19.227272727272727</v>
      </c>
      <c r="P319" s="7">
        <f t="shared" si="25"/>
        <v>42.3</v>
      </c>
      <c r="Q319" t="str">
        <f t="shared" si="26"/>
        <v>theater</v>
      </c>
      <c r="R319" t="str">
        <f t="shared" si="27"/>
        <v>plays</v>
      </c>
      <c r="S319" s="12">
        <f t="shared" si="28"/>
        <v>42869.208333333328</v>
      </c>
      <c r="T319" s="11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15.842105263157894</v>
      </c>
      <c r="P320" s="7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2">
        <f t="shared" si="28"/>
        <v>41684.25</v>
      </c>
      <c r="T320" s="11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38.702380952380956</v>
      </c>
      <c r="P321" s="7">
        <f t="shared" si="25"/>
        <v>50.796875</v>
      </c>
      <c r="Q321" t="str">
        <f t="shared" si="26"/>
        <v>technology</v>
      </c>
      <c r="R321" t="str">
        <f t="shared" si="27"/>
        <v>web</v>
      </c>
      <c r="S321" s="12">
        <f t="shared" si="28"/>
        <v>40402.208333333336</v>
      </c>
      <c r="T321" s="11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9.5876777251184837</v>
      </c>
      <c r="P322" s="7">
        <f t="shared" si="25"/>
        <v>101.15</v>
      </c>
      <c r="Q322" t="str">
        <f t="shared" si="26"/>
        <v>publishing</v>
      </c>
      <c r="R322" t="str">
        <f t="shared" si="27"/>
        <v>fiction</v>
      </c>
      <c r="S322" s="12">
        <f t="shared" si="28"/>
        <v>40673.208333333336</v>
      </c>
      <c r="T322" s="11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(E323/D323)*100</f>
        <v>94.144366197183089</v>
      </c>
      <c r="P323" s="7">
        <f t="shared" ref="P323:P386" si="31">IF(G323=0, 0, E323/G323)</f>
        <v>65.000810372771468</v>
      </c>
      <c r="Q323" t="str">
        <f t="shared" ref="Q323:Q386" si="32">LEFT(N323, FIND("/", N323) -1)</f>
        <v>film &amp; video</v>
      </c>
      <c r="R323" t="str">
        <f t="shared" ref="R323:R386" si="33">MID(N323, FIND("/",N323)+1, LEN(N323))</f>
        <v>shorts</v>
      </c>
      <c r="S323" s="12">
        <f t="shared" ref="S323:S386" si="34">(((J323/60)/60)/24)+DATE(1970,1,1)</f>
        <v>40634.208333333336</v>
      </c>
      <c r="T323" s="11">
        <f t="shared" ref="T323:T386" si="35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166.56234096692114</v>
      </c>
      <c r="P324" s="7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2">
        <f t="shared" si="34"/>
        <v>40507.25</v>
      </c>
      <c r="T324" s="11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24.134831460674157</v>
      </c>
      <c r="P325" s="7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41725.208333333336</v>
      </c>
      <c r="T325" s="11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164.05633802816902</v>
      </c>
      <c r="P326" s="7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2">
        <f t="shared" si="34"/>
        <v>42176.208333333328</v>
      </c>
      <c r="T326" s="11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90.723076923076931</v>
      </c>
      <c r="P327" s="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2">
        <f t="shared" si="34"/>
        <v>43267.208333333328</v>
      </c>
      <c r="T327" s="11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46.194444444444443</v>
      </c>
      <c r="P328" s="7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2">
        <f t="shared" si="34"/>
        <v>42364.25</v>
      </c>
      <c r="T328" s="11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38.53846153846154</v>
      </c>
      <c r="P329" s="7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2">
        <f t="shared" si="34"/>
        <v>43705.208333333328</v>
      </c>
      <c r="T329" s="11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133.56231003039514</v>
      </c>
      <c r="P330" s="7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2">
        <f t="shared" si="34"/>
        <v>43434.25</v>
      </c>
      <c r="T330" s="11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22.896588486140725</v>
      </c>
      <c r="P331" s="7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2">
        <f t="shared" si="34"/>
        <v>42716.25</v>
      </c>
      <c r="T331" s="11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184.95548961424333</v>
      </c>
      <c r="P332" s="7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43077.25</v>
      </c>
      <c r="T332" s="11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443.72727272727275</v>
      </c>
      <c r="P333" s="7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2">
        <f t="shared" si="34"/>
        <v>40896.25</v>
      </c>
      <c r="T333" s="11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199.9806763285024</v>
      </c>
      <c r="P334" s="7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2">
        <f t="shared" si="34"/>
        <v>41361.208333333336</v>
      </c>
      <c r="T334" s="11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123.95833333333333</v>
      </c>
      <c r="P335" s="7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2">
        <f t="shared" si="34"/>
        <v>43424.25</v>
      </c>
      <c r="T335" s="11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186.61329305135951</v>
      </c>
      <c r="P336" s="7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2">
        <f t="shared" si="34"/>
        <v>43110.25</v>
      </c>
      <c r="T336" s="11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114.28538550057536</v>
      </c>
      <c r="P337" s="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2">
        <f t="shared" si="34"/>
        <v>43784.25</v>
      </c>
      <c r="T337" s="11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97.032531824611041</v>
      </c>
      <c r="P338" s="7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2">
        <f t="shared" si="34"/>
        <v>40527.25</v>
      </c>
      <c r="T338" s="11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122.81904761904762</v>
      </c>
      <c r="P339" s="7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2">
        <f t="shared" si="34"/>
        <v>43780.25</v>
      </c>
      <c r="T339" s="11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179.14326647564468</v>
      </c>
      <c r="P340" s="7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2">
        <f t="shared" si="34"/>
        <v>40821.208333333336</v>
      </c>
      <c r="T340" s="11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79.951577402787962</v>
      </c>
      <c r="P341" s="7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2">
        <f t="shared" si="34"/>
        <v>42949.208333333328</v>
      </c>
      <c r="T341" s="11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94.242587601078171</v>
      </c>
      <c r="P342" s="7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2">
        <f t="shared" si="34"/>
        <v>40889.25</v>
      </c>
      <c r="T342" s="11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84.669291338582681</v>
      </c>
      <c r="P343" s="7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2">
        <f t="shared" si="34"/>
        <v>42244.208333333328</v>
      </c>
      <c r="T343" s="11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66.521920668058456</v>
      </c>
      <c r="P344" s="7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2">
        <f t="shared" si="34"/>
        <v>41475.208333333336</v>
      </c>
      <c r="T344" s="11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53.922222222222224</v>
      </c>
      <c r="P345" s="7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2">
        <f t="shared" si="34"/>
        <v>41597.25</v>
      </c>
      <c r="T345" s="11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41.983299595141702</v>
      </c>
      <c r="P346" s="7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2">
        <f t="shared" si="34"/>
        <v>43122.25</v>
      </c>
      <c r="T346" s="11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14.69479695431472</v>
      </c>
      <c r="P347" s="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2">
        <f t="shared" si="34"/>
        <v>42194.208333333328</v>
      </c>
      <c r="T347" s="11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34.475000000000001</v>
      </c>
      <c r="P348" s="7">
        <f t="shared" si="31"/>
        <v>110.32</v>
      </c>
      <c r="Q348" t="str">
        <f t="shared" si="32"/>
        <v>music</v>
      </c>
      <c r="R348" t="str">
        <f t="shared" si="33"/>
        <v>indie rock</v>
      </c>
      <c r="S348" s="12">
        <f t="shared" si="34"/>
        <v>42971.208333333328</v>
      </c>
      <c r="T348" s="11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1400.7777777777778</v>
      </c>
      <c r="P349" s="7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2">
        <f t="shared" si="34"/>
        <v>42046.25</v>
      </c>
      <c r="T349" s="11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71.770351758793964</v>
      </c>
      <c r="P350" s="7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2">
        <f t="shared" si="34"/>
        <v>42782.25</v>
      </c>
      <c r="T350" s="11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53.074115044247783</v>
      </c>
      <c r="P351" s="7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2">
        <f t="shared" si="34"/>
        <v>42930.208333333328</v>
      </c>
      <c r="T351" s="11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5</v>
      </c>
      <c r="P352" s="7">
        <f t="shared" si="31"/>
        <v>5</v>
      </c>
      <c r="Q352" t="str">
        <f t="shared" si="32"/>
        <v>music</v>
      </c>
      <c r="R352" t="str">
        <f t="shared" si="33"/>
        <v>jazz</v>
      </c>
      <c r="S352" s="12">
        <f t="shared" si="34"/>
        <v>42144.208333333328</v>
      </c>
      <c r="T352" s="11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127.70715249662618</v>
      </c>
      <c r="P353" s="7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2">
        <f t="shared" si="34"/>
        <v>42240.208333333328</v>
      </c>
      <c r="T353" s="11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34.892857142857139</v>
      </c>
      <c r="P354" s="7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2">
        <f t="shared" si="34"/>
        <v>42315.25</v>
      </c>
      <c r="T354" s="11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410.59821428571428</v>
      </c>
      <c r="P355" s="7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2">
        <f t="shared" si="34"/>
        <v>43651.208333333328</v>
      </c>
      <c r="T355" s="11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123.73770491803278</v>
      </c>
      <c r="P356" s="7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41520.208333333336</v>
      </c>
      <c r="T356" s="11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58.973684210526315</v>
      </c>
      <c r="P357" s="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2">
        <f t="shared" si="34"/>
        <v>42757.25</v>
      </c>
      <c r="T357" s="11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36.892473118279568</v>
      </c>
      <c r="P358" s="7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2">
        <f t="shared" si="34"/>
        <v>40922.25</v>
      </c>
      <c r="T358" s="11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184.91304347826087</v>
      </c>
      <c r="P359" s="7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2">
        <f t="shared" si="34"/>
        <v>42250.208333333328</v>
      </c>
      <c r="T359" s="11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11.814432989690722</v>
      </c>
      <c r="P360" s="7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2">
        <f t="shared" si="34"/>
        <v>43322.208333333328</v>
      </c>
      <c r="T360" s="11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298.7</v>
      </c>
      <c r="P361" s="7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2">
        <f t="shared" si="34"/>
        <v>40782.208333333336</v>
      </c>
      <c r="T361" s="11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226.35175879396985</v>
      </c>
      <c r="P362" s="7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2">
        <f t="shared" si="34"/>
        <v>40544.25</v>
      </c>
      <c r="T362" s="11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173.56363636363636</v>
      </c>
      <c r="P363" s="7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2">
        <f t="shared" si="34"/>
        <v>43015.208333333328</v>
      </c>
      <c r="T363" s="11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371.75675675675677</v>
      </c>
      <c r="P364" s="7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2">
        <f t="shared" si="34"/>
        <v>40570.25</v>
      </c>
      <c r="T364" s="11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160.19230769230771</v>
      </c>
      <c r="P365" s="7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2">
        <f t="shared" si="34"/>
        <v>40904.25</v>
      </c>
      <c r="T365" s="11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1616.3333333333335</v>
      </c>
      <c r="P366" s="7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2">
        <f t="shared" si="34"/>
        <v>43164.25</v>
      </c>
      <c r="T366" s="11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733.4375</v>
      </c>
      <c r="P367" s="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2">
        <f t="shared" si="34"/>
        <v>42733.25</v>
      </c>
      <c r="T367" s="11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592.11111111111109</v>
      </c>
      <c r="P368" s="7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2">
        <f t="shared" si="34"/>
        <v>40546.25</v>
      </c>
      <c r="T368" s="11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18.888888888888889</v>
      </c>
      <c r="P369" s="7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2">
        <f t="shared" si="34"/>
        <v>41930.208333333336</v>
      </c>
      <c r="T369" s="11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276.80769230769232</v>
      </c>
      <c r="P370" s="7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40464.208333333336</v>
      </c>
      <c r="T370" s="11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273.01851851851848</v>
      </c>
      <c r="P371" s="7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2">
        <f t="shared" si="34"/>
        <v>41308.25</v>
      </c>
      <c r="T371" s="11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159.36331255565449</v>
      </c>
      <c r="P372" s="7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2">
        <f t="shared" si="34"/>
        <v>43570.208333333328</v>
      </c>
      <c r="T372" s="11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67.869978858350947</v>
      </c>
      <c r="P373" s="7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2">
        <f t="shared" si="34"/>
        <v>42043.25</v>
      </c>
      <c r="T373" s="11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1591.5555555555554</v>
      </c>
      <c r="P374" s="7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42012.25</v>
      </c>
      <c r="T374" s="11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730.18222222222221</v>
      </c>
      <c r="P375" s="7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2">
        <f t="shared" si="34"/>
        <v>42964.208333333328</v>
      </c>
      <c r="T375" s="11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13.185782556750297</v>
      </c>
      <c r="P376" s="7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43476.25</v>
      </c>
      <c r="T376" s="11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54.777777777777779</v>
      </c>
      <c r="P377" s="7">
        <f t="shared" si="31"/>
        <v>59.16</v>
      </c>
      <c r="Q377" t="str">
        <f t="shared" si="32"/>
        <v>music</v>
      </c>
      <c r="R377" t="str">
        <f t="shared" si="33"/>
        <v>indie rock</v>
      </c>
      <c r="S377" s="12">
        <f t="shared" si="34"/>
        <v>42293.208333333328</v>
      </c>
      <c r="T377" s="11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361.02941176470591</v>
      </c>
      <c r="P378" s="7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2">
        <f t="shared" si="34"/>
        <v>41826.208333333336</v>
      </c>
      <c r="T378" s="11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10.257545271629779</v>
      </c>
      <c r="P379" s="7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2">
        <f t="shared" si="34"/>
        <v>43760.208333333328</v>
      </c>
      <c r="T379" s="11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13.962962962962964</v>
      </c>
      <c r="P380" s="7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43241.208333333328</v>
      </c>
      <c r="T380" s="11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40.444444444444443</v>
      </c>
      <c r="P381" s="7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2">
        <f t="shared" si="34"/>
        <v>40843.208333333336</v>
      </c>
      <c r="T381" s="11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160.32</v>
      </c>
      <c r="P382" s="7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2">
        <f t="shared" si="34"/>
        <v>41448.208333333336</v>
      </c>
      <c r="T382" s="11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183.9433962264151</v>
      </c>
      <c r="P383" s="7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2">
        <f t="shared" si="34"/>
        <v>42163.208333333328</v>
      </c>
      <c r="T383" s="11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63.769230769230766</v>
      </c>
      <c r="P384" s="7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2">
        <f t="shared" si="34"/>
        <v>43024.208333333328</v>
      </c>
      <c r="T384" s="11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225.38095238095238</v>
      </c>
      <c r="P385" s="7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2">
        <f t="shared" si="34"/>
        <v>43509.25</v>
      </c>
      <c r="T385" s="11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172.00961538461539</v>
      </c>
      <c r="P386" s="7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2">
        <f t="shared" si="34"/>
        <v>42776.25</v>
      </c>
      <c r="T386" s="11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(E387/D387)*100</f>
        <v>146.16709511568124</v>
      </c>
      <c r="P387" s="7">
        <f t="shared" ref="P387:P450" si="37">IF(G387=0, 0, E387/G387)</f>
        <v>50.007915567282325</v>
      </c>
      <c r="Q387" t="str">
        <f t="shared" ref="Q387:Q450" si="38">LEFT(N387, FIND("/", N387) -1)</f>
        <v>publishing</v>
      </c>
      <c r="R387" t="str">
        <f t="shared" ref="R387:R450" si="39">MID(N387, FIND("/",N387)+1, LEN(N387))</f>
        <v>nonfiction</v>
      </c>
      <c r="S387" s="12">
        <f t="shared" ref="S387:S450" si="40">(((J387/60)/60)/24)+DATE(1970,1,1)</f>
        <v>43553.208333333328</v>
      </c>
      <c r="T387" s="11">
        <f t="shared" ref="T387:T450" si="41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76.42361623616236</v>
      </c>
      <c r="P388" s="7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2">
        <f t="shared" si="40"/>
        <v>40355.208333333336</v>
      </c>
      <c r="T388" s="11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39.261467889908261</v>
      </c>
      <c r="P389" s="7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2">
        <f t="shared" si="40"/>
        <v>41072.208333333336</v>
      </c>
      <c r="T389" s="11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11.270034843205574</v>
      </c>
      <c r="P390" s="7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2">
        <f t="shared" si="40"/>
        <v>40912.25</v>
      </c>
      <c r="T390" s="11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122.11084337349398</v>
      </c>
      <c r="P391" s="7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2">
        <f t="shared" si="40"/>
        <v>40479.208333333336</v>
      </c>
      <c r="T391" s="11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186.54166666666669</v>
      </c>
      <c r="P392" s="7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2">
        <f t="shared" si="40"/>
        <v>41530.208333333336</v>
      </c>
      <c r="T392" s="11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7.2731788079470201</v>
      </c>
      <c r="P393" s="7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2">
        <f t="shared" si="40"/>
        <v>41653.25</v>
      </c>
      <c r="T393" s="11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65.642371234207957</v>
      </c>
      <c r="P394" s="7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2">
        <f t="shared" si="40"/>
        <v>40549.25</v>
      </c>
      <c r="T394" s="11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228.96178343949046</v>
      </c>
      <c r="P395" s="7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2">
        <f t="shared" si="40"/>
        <v>42933.208333333328</v>
      </c>
      <c r="T395" s="11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469.37499999999994</v>
      </c>
      <c r="P396" s="7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41484.208333333336</v>
      </c>
      <c r="T396" s="11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130.11267605633802</v>
      </c>
      <c r="P397" s="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2">
        <f t="shared" si="40"/>
        <v>40885.25</v>
      </c>
      <c r="T397" s="11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167.05422993492408</v>
      </c>
      <c r="P398" s="7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2">
        <f t="shared" si="40"/>
        <v>43378.208333333328</v>
      </c>
      <c r="T398" s="11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173.8641975308642</v>
      </c>
      <c r="P399" s="7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2">
        <f t="shared" si="40"/>
        <v>41417.208333333336</v>
      </c>
      <c r="T399" s="11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717.76470588235293</v>
      </c>
      <c r="P400" s="7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2">
        <f t="shared" si="40"/>
        <v>43228.208333333328</v>
      </c>
      <c r="T400" s="11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63.850976361767728</v>
      </c>
      <c r="P401" s="7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2">
        <f t="shared" si="40"/>
        <v>40576.25</v>
      </c>
      <c r="T401" s="11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2</v>
      </c>
      <c r="P402" s="7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2">
        <f t="shared" si="40"/>
        <v>41502.208333333336</v>
      </c>
      <c r="T402" s="11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1530.2222222222222</v>
      </c>
      <c r="P403" s="7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2">
        <f t="shared" si="40"/>
        <v>43765.208333333328</v>
      </c>
      <c r="T403" s="11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40.356164383561641</v>
      </c>
      <c r="P404" s="7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2">
        <f t="shared" si="40"/>
        <v>40914.25</v>
      </c>
      <c r="T404" s="11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86.220633299284984</v>
      </c>
      <c r="P405" s="7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2">
        <f t="shared" si="40"/>
        <v>40310.208333333336</v>
      </c>
      <c r="T405" s="11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315.58486707566465</v>
      </c>
      <c r="P406" s="7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2">
        <f t="shared" si="40"/>
        <v>43053.25</v>
      </c>
      <c r="T406" s="11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89.618243243243242</v>
      </c>
      <c r="P407" s="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2">
        <f t="shared" si="40"/>
        <v>43255.208333333328</v>
      </c>
      <c r="T407" s="11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182.14503816793894</v>
      </c>
      <c r="P408" s="7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41304.25</v>
      </c>
      <c r="T408" s="11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355.88235294117646</v>
      </c>
      <c r="P409" s="7">
        <f t="shared" si="37"/>
        <v>25</v>
      </c>
      <c r="Q409" t="str">
        <f t="shared" si="38"/>
        <v>theater</v>
      </c>
      <c r="R409" t="str">
        <f t="shared" si="39"/>
        <v>plays</v>
      </c>
      <c r="S409" s="12">
        <f t="shared" si="40"/>
        <v>43751.208333333328</v>
      </c>
      <c r="T409" s="11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131.83695652173913</v>
      </c>
      <c r="P410" s="7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42541.208333333328</v>
      </c>
      <c r="T410" s="11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46.315634218289084</v>
      </c>
      <c r="P411" s="7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2">
        <f t="shared" si="40"/>
        <v>42843.208333333328</v>
      </c>
      <c r="T411" s="11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36.132726089785294</v>
      </c>
      <c r="P412" s="7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2">
        <f t="shared" si="40"/>
        <v>42122.208333333328</v>
      </c>
      <c r="T412" s="11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104.62820512820512</v>
      </c>
      <c r="P413" s="7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2">
        <f t="shared" si="40"/>
        <v>42884.208333333328</v>
      </c>
      <c r="T413" s="11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668.85714285714289</v>
      </c>
      <c r="P414" s="7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2">
        <f t="shared" si="40"/>
        <v>41642.25</v>
      </c>
      <c r="T414" s="11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62.072823218997364</v>
      </c>
      <c r="P415" s="7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2">
        <f t="shared" si="40"/>
        <v>43431.25</v>
      </c>
      <c r="T415" s="11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84.699787460148784</v>
      </c>
      <c r="P416" s="7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2">
        <f t="shared" si="40"/>
        <v>40288.208333333336</v>
      </c>
      <c r="T416" s="11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11.059030837004405</v>
      </c>
      <c r="P417" s="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2">
        <f t="shared" si="40"/>
        <v>40921.25</v>
      </c>
      <c r="T417" s="11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43.838781575037146</v>
      </c>
      <c r="P418" s="7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40560.25</v>
      </c>
      <c r="T418" s="11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55.470588235294116</v>
      </c>
      <c r="P419" s="7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2">
        <f t="shared" si="40"/>
        <v>43407.208333333328</v>
      </c>
      <c r="T419" s="11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57.399511301160658</v>
      </c>
      <c r="P420" s="7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41035.208333333336</v>
      </c>
      <c r="T420" s="11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123.43497363796135</v>
      </c>
      <c r="P421" s="7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2">
        <f t="shared" si="40"/>
        <v>40899.25</v>
      </c>
      <c r="T421" s="11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128.46</v>
      </c>
      <c r="P422" s="7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2">
        <f t="shared" si="40"/>
        <v>42911.208333333328</v>
      </c>
      <c r="T422" s="11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63.989361702127653</v>
      </c>
      <c r="P423" s="7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2">
        <f t="shared" si="40"/>
        <v>42915.208333333328</v>
      </c>
      <c r="T423" s="11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127.29885057471265</v>
      </c>
      <c r="P424" s="7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2">
        <f t="shared" si="40"/>
        <v>40285.208333333336</v>
      </c>
      <c r="T424" s="11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10.638024357239512</v>
      </c>
      <c r="P425" s="7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2">
        <f t="shared" si="40"/>
        <v>40808.208333333336</v>
      </c>
      <c r="T425" s="11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40.470588235294116</v>
      </c>
      <c r="P426" s="7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2">
        <f t="shared" si="40"/>
        <v>43208.208333333328</v>
      </c>
      <c r="T426" s="11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287.66666666666663</v>
      </c>
      <c r="P427" s="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2">
        <f t="shared" si="40"/>
        <v>42213.208333333328</v>
      </c>
      <c r="T427" s="11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572.94444444444446</v>
      </c>
      <c r="P428" s="7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2">
        <f t="shared" si="40"/>
        <v>41332.25</v>
      </c>
      <c r="T428" s="11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112.90429799426933</v>
      </c>
      <c r="P429" s="7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2">
        <f t="shared" si="40"/>
        <v>41895.208333333336</v>
      </c>
      <c r="T429" s="11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46.387573964497044</v>
      </c>
      <c r="P430" s="7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40585.25</v>
      </c>
      <c r="T430" s="11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90.675916230366497</v>
      </c>
      <c r="P431" s="7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2">
        <f t="shared" si="40"/>
        <v>41680.25</v>
      </c>
      <c r="T431" s="11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67.740740740740748</v>
      </c>
      <c r="P432" s="7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2">
        <f t="shared" si="40"/>
        <v>43737.208333333328</v>
      </c>
      <c r="T432" s="11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192.49019607843135</v>
      </c>
      <c r="P433" s="7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2">
        <f t="shared" si="40"/>
        <v>43273.208333333328</v>
      </c>
      <c r="T433" s="11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82.714285714285722</v>
      </c>
      <c r="P434" s="7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2">
        <f t="shared" si="40"/>
        <v>41761.208333333336</v>
      </c>
      <c r="T434" s="11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54.163920922570021</v>
      </c>
      <c r="P435" s="7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41603.25</v>
      </c>
      <c r="T435" s="11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16.722222222222221</v>
      </c>
      <c r="P436" s="7">
        <f t="shared" si="37"/>
        <v>90.3</v>
      </c>
      <c r="Q436" t="str">
        <f t="shared" si="38"/>
        <v>theater</v>
      </c>
      <c r="R436" t="str">
        <f t="shared" si="39"/>
        <v>plays</v>
      </c>
      <c r="S436" s="12">
        <f t="shared" si="40"/>
        <v>42705.25</v>
      </c>
      <c r="T436" s="11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116.87664041994749</v>
      </c>
      <c r="P437" s="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2">
        <f t="shared" si="40"/>
        <v>41988.25</v>
      </c>
      <c r="T437" s="11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1052.1538461538462</v>
      </c>
      <c r="P438" s="7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2">
        <f t="shared" si="40"/>
        <v>43575.208333333328</v>
      </c>
      <c r="T438" s="11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123.07407407407408</v>
      </c>
      <c r="P439" s="7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42260.208333333328</v>
      </c>
      <c r="T439" s="11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178.63855421686748</v>
      </c>
      <c r="P440" s="7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2">
        <f t="shared" si="40"/>
        <v>41337.25</v>
      </c>
      <c r="T440" s="11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355.28169014084506</v>
      </c>
      <c r="P441" s="7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2">
        <f t="shared" si="40"/>
        <v>42680.208333333328</v>
      </c>
      <c r="T441" s="11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161.90634146341463</v>
      </c>
      <c r="P442" s="7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2">
        <f t="shared" si="40"/>
        <v>42916.208333333328</v>
      </c>
      <c r="T442" s="11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24.914285714285715</v>
      </c>
      <c r="P443" s="7">
        <f t="shared" si="37"/>
        <v>54.5</v>
      </c>
      <c r="Q443" t="str">
        <f t="shared" si="38"/>
        <v>technology</v>
      </c>
      <c r="R443" t="str">
        <f t="shared" si="39"/>
        <v>wearables</v>
      </c>
      <c r="S443" s="12">
        <f t="shared" si="40"/>
        <v>41025.208333333336</v>
      </c>
      <c r="T443" s="11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198.72222222222223</v>
      </c>
      <c r="P444" s="7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2">
        <f t="shared" si="40"/>
        <v>42980.208333333328</v>
      </c>
      <c r="T444" s="11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34.752688172043008</v>
      </c>
      <c r="P445" s="7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2">
        <f t="shared" si="40"/>
        <v>40451.208333333336</v>
      </c>
      <c r="T445" s="11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176.41935483870967</v>
      </c>
      <c r="P446" s="7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2">
        <f t="shared" si="40"/>
        <v>40748.208333333336</v>
      </c>
      <c r="T446" s="11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511.38095238095235</v>
      </c>
      <c r="P447" s="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2">
        <f t="shared" si="40"/>
        <v>40515.25</v>
      </c>
      <c r="T447" s="11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82.044117647058826</v>
      </c>
      <c r="P448" s="7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2">
        <f t="shared" si="40"/>
        <v>41261.25</v>
      </c>
      <c r="T448" s="11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24.326030927835053</v>
      </c>
      <c r="P449" s="7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2">
        <f t="shared" si="40"/>
        <v>43088.25</v>
      </c>
      <c r="T449" s="11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50.482758620689658</v>
      </c>
      <c r="P450" s="7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2">
        <f t="shared" si="40"/>
        <v>41378.208333333336</v>
      </c>
      <c r="T450" s="11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(E451/D451)*100</f>
        <v>967</v>
      </c>
      <c r="P451" s="7">
        <f t="shared" ref="P451:P514" si="43">IF(G451=0, 0, E451/G451)</f>
        <v>101.19767441860465</v>
      </c>
      <c r="Q451" t="str">
        <f t="shared" ref="Q451:Q514" si="44">LEFT(N451, FIND("/", N451) -1)</f>
        <v>games</v>
      </c>
      <c r="R451" t="str">
        <f t="shared" ref="R451:R514" si="45">MID(N451, FIND("/",N451)+1, LEN(N451))</f>
        <v>video games</v>
      </c>
      <c r="S451" s="12">
        <f t="shared" ref="S451:S514" si="46">(((J451/60)/60)/24)+DATE(1970,1,1)</f>
        <v>43530.25</v>
      </c>
      <c r="T451" s="11">
        <f t="shared" ref="T451:T514" si="47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4</v>
      </c>
      <c r="P452" s="7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43394.208333333328</v>
      </c>
      <c r="T452" s="11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122.84501347708894</v>
      </c>
      <c r="P453" s="7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2">
        <f t="shared" si="46"/>
        <v>42935.208333333328</v>
      </c>
      <c r="T453" s="11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63.4375</v>
      </c>
      <c r="P454" s="7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2">
        <f t="shared" si="46"/>
        <v>40365.208333333336</v>
      </c>
      <c r="T454" s="11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56.331688596491226</v>
      </c>
      <c r="P455" s="7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2">
        <f t="shared" si="46"/>
        <v>42705.25</v>
      </c>
      <c r="T455" s="11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44.074999999999996</v>
      </c>
      <c r="P456" s="7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2">
        <f t="shared" si="46"/>
        <v>41568.208333333336</v>
      </c>
      <c r="T456" s="11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118.37253218884121</v>
      </c>
      <c r="P457" s="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2">
        <f t="shared" si="46"/>
        <v>40809.208333333336</v>
      </c>
      <c r="T457" s="11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104.1243169398907</v>
      </c>
      <c r="P458" s="7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2">
        <f t="shared" si="46"/>
        <v>43141.25</v>
      </c>
      <c r="T458" s="11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26.640000000000004</v>
      </c>
      <c r="P459" s="7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2">
        <f t="shared" si="46"/>
        <v>42657.208333333328</v>
      </c>
      <c r="T459" s="11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351.20118343195264</v>
      </c>
      <c r="P460" s="7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2">
        <f t="shared" si="46"/>
        <v>40265.208333333336</v>
      </c>
      <c r="T460" s="11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90.063492063492063</v>
      </c>
      <c r="P461" s="7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2">
        <f t="shared" si="46"/>
        <v>42001.25</v>
      </c>
      <c r="T461" s="11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171.625</v>
      </c>
      <c r="P462" s="7">
        <f t="shared" si="43"/>
        <v>82.38</v>
      </c>
      <c r="Q462" t="str">
        <f t="shared" si="44"/>
        <v>theater</v>
      </c>
      <c r="R462" t="str">
        <f t="shared" si="45"/>
        <v>plays</v>
      </c>
      <c r="S462" s="12">
        <f t="shared" si="46"/>
        <v>40399.208333333336</v>
      </c>
      <c r="T462" s="11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141.04655870445345</v>
      </c>
      <c r="P463" s="7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2">
        <f t="shared" si="46"/>
        <v>41757.208333333336</v>
      </c>
      <c r="T463" s="11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30.57944915254237</v>
      </c>
      <c r="P464" s="7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2">
        <f t="shared" si="46"/>
        <v>41304.25</v>
      </c>
      <c r="T464" s="11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108.16455696202532</v>
      </c>
      <c r="P465" s="7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41639.25</v>
      </c>
      <c r="T465" s="11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133.45505617977528</v>
      </c>
      <c r="P466" s="7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2">
        <f t="shared" si="46"/>
        <v>43142.25</v>
      </c>
      <c r="T466" s="11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187.85106382978722</v>
      </c>
      <c r="P467" s="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2">
        <f t="shared" si="46"/>
        <v>43127.25</v>
      </c>
      <c r="T467" s="11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332</v>
      </c>
      <c r="P468" s="7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2">
        <f t="shared" si="46"/>
        <v>41409.208333333336</v>
      </c>
      <c r="T468" s="11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575.21428571428578</v>
      </c>
      <c r="P469" s="7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2">
        <f t="shared" si="46"/>
        <v>42331.25</v>
      </c>
      <c r="T469" s="11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40.5</v>
      </c>
      <c r="P470" s="7">
        <f t="shared" si="43"/>
        <v>101.25</v>
      </c>
      <c r="Q470" t="str">
        <f t="shared" si="44"/>
        <v>theater</v>
      </c>
      <c r="R470" t="str">
        <f t="shared" si="45"/>
        <v>plays</v>
      </c>
      <c r="S470" s="12">
        <f t="shared" si="46"/>
        <v>43569.208333333328</v>
      </c>
      <c r="T470" s="11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184.42857142857144</v>
      </c>
      <c r="P471" s="7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2">
        <f t="shared" si="46"/>
        <v>42142.208333333328</v>
      </c>
      <c r="T471" s="11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285.80555555555554</v>
      </c>
      <c r="P472" s="7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2">
        <f t="shared" si="46"/>
        <v>42716.25</v>
      </c>
      <c r="T472" s="11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319</v>
      </c>
      <c r="P473" s="7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2">
        <f t="shared" si="46"/>
        <v>41031.208333333336</v>
      </c>
      <c r="T473" s="11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39.234070221066318</v>
      </c>
      <c r="P474" s="7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2">
        <f t="shared" si="46"/>
        <v>43535.208333333328</v>
      </c>
      <c r="T474" s="11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178.14000000000001</v>
      </c>
      <c r="P475" s="7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2">
        <f t="shared" si="46"/>
        <v>43277.208333333328</v>
      </c>
      <c r="T475" s="11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365.15</v>
      </c>
      <c r="P476" s="7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2">
        <f t="shared" si="46"/>
        <v>41989.25</v>
      </c>
      <c r="T476" s="11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113.94594594594594</v>
      </c>
      <c r="P477" s="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2">
        <f t="shared" si="46"/>
        <v>41450.208333333336</v>
      </c>
      <c r="T477" s="11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29.828720626631856</v>
      </c>
      <c r="P478" s="7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2">
        <f t="shared" si="46"/>
        <v>43322.208333333328</v>
      </c>
      <c r="T478" s="11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54.270588235294113</v>
      </c>
      <c r="P479" s="7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2">
        <f t="shared" si="46"/>
        <v>40720.208333333336</v>
      </c>
      <c r="T479" s="11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236.34156976744185</v>
      </c>
      <c r="P480" s="7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2">
        <f t="shared" si="46"/>
        <v>42072.208333333328</v>
      </c>
      <c r="T480" s="11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512.91666666666663</v>
      </c>
      <c r="P481" s="7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2">
        <f t="shared" si="46"/>
        <v>42945.208333333328</v>
      </c>
      <c r="T481" s="11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100.65116279069768</v>
      </c>
      <c r="P482" s="7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2">
        <f t="shared" si="46"/>
        <v>40248.25</v>
      </c>
      <c r="T482" s="11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81.348423194303152</v>
      </c>
      <c r="P483" s="7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2">
        <f t="shared" si="46"/>
        <v>41913.208333333336</v>
      </c>
      <c r="T483" s="11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16.404761904761905</v>
      </c>
      <c r="P484" s="7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2">
        <f t="shared" si="46"/>
        <v>40963.25</v>
      </c>
      <c r="T484" s="11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52.774617067833695</v>
      </c>
      <c r="P485" s="7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2">
        <f t="shared" si="46"/>
        <v>43811.25</v>
      </c>
      <c r="T485" s="11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260.20608108108109</v>
      </c>
      <c r="P486" s="7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2">
        <f t="shared" si="46"/>
        <v>41855.208333333336</v>
      </c>
      <c r="T486" s="11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30.73289183222958</v>
      </c>
      <c r="P487" s="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2">
        <f t="shared" si="46"/>
        <v>43626.208333333328</v>
      </c>
      <c r="T487" s="11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13.5</v>
      </c>
      <c r="P488" s="7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2">
        <f t="shared" si="46"/>
        <v>43168.25</v>
      </c>
      <c r="T488" s="11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178.62556663644605</v>
      </c>
      <c r="P489" s="7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2">
        <f t="shared" si="46"/>
        <v>42845.208333333328</v>
      </c>
      <c r="T489" s="11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220.0566037735849</v>
      </c>
      <c r="P490" s="7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2">
        <f t="shared" si="46"/>
        <v>42403.25</v>
      </c>
      <c r="T490" s="11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101.5108695652174</v>
      </c>
      <c r="P491" s="7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2">
        <f t="shared" si="46"/>
        <v>40406.208333333336</v>
      </c>
      <c r="T491" s="11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191.5</v>
      </c>
      <c r="P492" s="7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2">
        <f t="shared" si="46"/>
        <v>43786.25</v>
      </c>
      <c r="T492" s="11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305.34683098591546</v>
      </c>
      <c r="P493" s="7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2">
        <f t="shared" si="46"/>
        <v>41456.208333333336</v>
      </c>
      <c r="T493" s="11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23.995287958115181</v>
      </c>
      <c r="P494" s="7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2">
        <f t="shared" si="46"/>
        <v>40336.208333333336</v>
      </c>
      <c r="T494" s="11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723.77777777777771</v>
      </c>
      <c r="P495" s="7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2">
        <f t="shared" si="46"/>
        <v>43645.208333333328</v>
      </c>
      <c r="T495" s="11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547.36</v>
      </c>
      <c r="P496" s="7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2">
        <f t="shared" si="46"/>
        <v>40990.208333333336</v>
      </c>
      <c r="T496" s="11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414.49999999999994</v>
      </c>
      <c r="P497" s="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2">
        <f t="shared" si="46"/>
        <v>41800.208333333336</v>
      </c>
      <c r="T497" s="11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0.90696409140369971</v>
      </c>
      <c r="P498" s="7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42876.208333333328</v>
      </c>
      <c r="T498" s="11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34.173469387755098</v>
      </c>
      <c r="P499" s="7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2">
        <f t="shared" si="46"/>
        <v>42724.25</v>
      </c>
      <c r="T499" s="11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23.948810754912099</v>
      </c>
      <c r="P500" s="7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2">
        <f t="shared" si="46"/>
        <v>42005.25</v>
      </c>
      <c r="T500" s="11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48.072649572649574</v>
      </c>
      <c r="P501" s="7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2">
        <f t="shared" si="46"/>
        <v>42444.208333333328</v>
      </c>
      <c r="T501" s="11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7">
        <f t="shared" si="43"/>
        <v>0</v>
      </c>
      <c r="Q502" t="str">
        <f t="shared" si="44"/>
        <v>theater</v>
      </c>
      <c r="R502" t="str">
        <f t="shared" si="45"/>
        <v>plays</v>
      </c>
      <c r="S502" s="12">
        <f t="shared" si="46"/>
        <v>41395.208333333336</v>
      </c>
      <c r="T502" s="11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70.145182291666657</v>
      </c>
      <c r="P503" s="7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2">
        <f t="shared" si="46"/>
        <v>41345.208333333336</v>
      </c>
      <c r="T503" s="11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529.92307692307691</v>
      </c>
      <c r="P504" s="7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2">
        <f t="shared" si="46"/>
        <v>41117.208333333336</v>
      </c>
      <c r="T504" s="11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180.32549019607845</v>
      </c>
      <c r="P505" s="7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2">
        <f t="shared" si="46"/>
        <v>42186.208333333328</v>
      </c>
      <c r="T505" s="11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92.320000000000007</v>
      </c>
      <c r="P506" s="7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2">
        <f t="shared" si="46"/>
        <v>42142.208333333328</v>
      </c>
      <c r="T506" s="11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13.901001112347053</v>
      </c>
      <c r="P507" s="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2">
        <f t="shared" si="46"/>
        <v>41341.25</v>
      </c>
      <c r="T507" s="11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927.07777777777767</v>
      </c>
      <c r="P508" s="7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2">
        <f t="shared" si="46"/>
        <v>43062.25</v>
      </c>
      <c r="T508" s="11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39.857142857142861</v>
      </c>
      <c r="P509" s="7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2">
        <f t="shared" si="46"/>
        <v>41373.208333333336</v>
      </c>
      <c r="T509" s="11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112.22929936305732</v>
      </c>
      <c r="P510" s="7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2">
        <f t="shared" si="46"/>
        <v>43310.208333333328</v>
      </c>
      <c r="T510" s="11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70.925816023738875</v>
      </c>
      <c r="P511" s="7">
        <f t="shared" si="43"/>
        <v>95</v>
      </c>
      <c r="Q511" t="str">
        <f t="shared" si="44"/>
        <v>theater</v>
      </c>
      <c r="R511" t="str">
        <f t="shared" si="45"/>
        <v>plays</v>
      </c>
      <c r="S511" s="12">
        <f t="shared" si="46"/>
        <v>41034.208333333336</v>
      </c>
      <c r="T511" s="11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119.08974358974358</v>
      </c>
      <c r="P512" s="7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2">
        <f t="shared" si="46"/>
        <v>43251.208333333328</v>
      </c>
      <c r="T512" s="11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24.017591339648174</v>
      </c>
      <c r="P513" s="7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2">
        <f t="shared" si="46"/>
        <v>43671.208333333328</v>
      </c>
      <c r="T513" s="11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139.31868131868131</v>
      </c>
      <c r="P514" s="7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2">
        <f t="shared" si="46"/>
        <v>41825.208333333336</v>
      </c>
      <c r="T514" s="11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(E515/D515)*100</f>
        <v>39.277108433734945</v>
      </c>
      <c r="P515" s="7">
        <f t="shared" ref="P515:P578" si="49">IF(G515=0, 0, E515/G515)</f>
        <v>93.142857142857139</v>
      </c>
      <c r="Q515" t="str">
        <f t="shared" ref="Q515:Q578" si="50">LEFT(N515, FIND("/", N515) -1)</f>
        <v>film &amp; video</v>
      </c>
      <c r="R515" t="str">
        <f t="shared" ref="R515:R578" si="51">MID(N515, FIND("/",N515)+1, LEN(N515))</f>
        <v>television</v>
      </c>
      <c r="S515" s="12">
        <f t="shared" ref="S515:S578" si="52">(((J515/60)/60)/24)+DATE(1970,1,1)</f>
        <v>40430.208333333336</v>
      </c>
      <c r="T515" s="11">
        <f t="shared" ref="T515:T578" si="53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22.439077144917089</v>
      </c>
      <c r="P516" s="7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2">
        <f t="shared" si="52"/>
        <v>41614.25</v>
      </c>
      <c r="T516" s="11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55.779069767441861</v>
      </c>
      <c r="P517" s="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2">
        <f t="shared" si="52"/>
        <v>40900.25</v>
      </c>
      <c r="T517" s="11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42.523125996810208</v>
      </c>
      <c r="P518" s="7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2">
        <f t="shared" si="52"/>
        <v>40396.208333333336</v>
      </c>
      <c r="T518" s="11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112.00000000000001</v>
      </c>
      <c r="P519" s="7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2">
        <f t="shared" si="52"/>
        <v>42860.208333333328</v>
      </c>
      <c r="T519" s="11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7.0681818181818183</v>
      </c>
      <c r="P520" s="7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43154.25</v>
      </c>
      <c r="T520" s="11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101.74563871693867</v>
      </c>
      <c r="P521" s="7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2">
        <f t="shared" si="52"/>
        <v>42012.25</v>
      </c>
      <c r="T521" s="11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425.75</v>
      </c>
      <c r="P522" s="7">
        <f t="shared" si="49"/>
        <v>106.4375</v>
      </c>
      <c r="Q522" t="str">
        <f t="shared" si="50"/>
        <v>theater</v>
      </c>
      <c r="R522" t="str">
        <f t="shared" si="51"/>
        <v>plays</v>
      </c>
      <c r="S522" s="12">
        <f t="shared" si="52"/>
        <v>43574.208333333328</v>
      </c>
      <c r="T522" s="11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145.53947368421052</v>
      </c>
      <c r="P523" s="7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2">
        <f t="shared" si="52"/>
        <v>42605.208333333328</v>
      </c>
      <c r="T523" s="11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32.453465346534657</v>
      </c>
      <c r="P524" s="7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2">
        <f t="shared" si="52"/>
        <v>41093.208333333336</v>
      </c>
      <c r="T524" s="11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700.33333333333326</v>
      </c>
      <c r="P525" s="7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2">
        <f t="shared" si="52"/>
        <v>40241.25</v>
      </c>
      <c r="T525" s="11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83.904860392967933</v>
      </c>
      <c r="P526" s="7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2">
        <f t="shared" si="52"/>
        <v>40294.208333333336</v>
      </c>
      <c r="T526" s="11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84.19047619047619</v>
      </c>
      <c r="P527" s="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2">
        <f t="shared" si="52"/>
        <v>40505.25</v>
      </c>
      <c r="T527" s="11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155.95180722891567</v>
      </c>
      <c r="P528" s="7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2">
        <f t="shared" si="52"/>
        <v>42364.25</v>
      </c>
      <c r="T528" s="11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99.619450317124731</v>
      </c>
      <c r="P529" s="7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2">
        <f t="shared" si="52"/>
        <v>42405.25</v>
      </c>
      <c r="T529" s="11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80.300000000000011</v>
      </c>
      <c r="P530" s="7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2">
        <f t="shared" si="52"/>
        <v>41601.25</v>
      </c>
      <c r="T530" s="11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11.254901960784313</v>
      </c>
      <c r="P531" s="7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2">
        <f t="shared" si="52"/>
        <v>41769.208333333336</v>
      </c>
      <c r="T531" s="11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91.740952380952379</v>
      </c>
      <c r="P532" s="7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2">
        <f t="shared" si="52"/>
        <v>40421.208333333336</v>
      </c>
      <c r="T532" s="11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95.521156936261391</v>
      </c>
      <c r="P533" s="7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2">
        <f t="shared" si="52"/>
        <v>41589.25</v>
      </c>
      <c r="T533" s="11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502.87499999999994</v>
      </c>
      <c r="P534" s="7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2">
        <f t="shared" si="52"/>
        <v>43125.25</v>
      </c>
      <c r="T534" s="11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159.24394463667818</v>
      </c>
      <c r="P535" s="7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2">
        <f t="shared" si="52"/>
        <v>41479.208333333336</v>
      </c>
      <c r="T535" s="11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15.022446689113355</v>
      </c>
      <c r="P536" s="7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2">
        <f t="shared" si="52"/>
        <v>43329.208333333328</v>
      </c>
      <c r="T536" s="11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482.03846153846149</v>
      </c>
      <c r="P537" s="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2">
        <f t="shared" si="52"/>
        <v>43259.208333333328</v>
      </c>
      <c r="T537" s="11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149.96938775510205</v>
      </c>
      <c r="P538" s="7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2">
        <f t="shared" si="52"/>
        <v>40414.208333333336</v>
      </c>
      <c r="T538" s="11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117.22156398104266</v>
      </c>
      <c r="P539" s="7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2">
        <f t="shared" si="52"/>
        <v>43342.208333333328</v>
      </c>
      <c r="T539" s="11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37.695968274950431</v>
      </c>
      <c r="P540" s="7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2">
        <f t="shared" si="52"/>
        <v>41539.208333333336</v>
      </c>
      <c r="T540" s="11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72.653061224489804</v>
      </c>
      <c r="P541" s="7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2">
        <f t="shared" si="52"/>
        <v>43647.208333333328</v>
      </c>
      <c r="T541" s="11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265.98113207547169</v>
      </c>
      <c r="P542" s="7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2">
        <f t="shared" si="52"/>
        <v>43225.208333333328</v>
      </c>
      <c r="T542" s="11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24.205617977528089</v>
      </c>
      <c r="P543" s="7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2">
        <f t="shared" si="52"/>
        <v>42165.208333333328</v>
      </c>
      <c r="T543" s="11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2.5064935064935066</v>
      </c>
      <c r="P544" s="7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2">
        <f t="shared" si="52"/>
        <v>42391.25</v>
      </c>
      <c r="T544" s="11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16.329799764428738</v>
      </c>
      <c r="P545" s="7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2">
        <f t="shared" si="52"/>
        <v>41528.208333333336</v>
      </c>
      <c r="T545" s="11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276.5</v>
      </c>
      <c r="P546" s="7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2">
        <f t="shared" si="52"/>
        <v>42377.25</v>
      </c>
      <c r="T546" s="11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88.803571428571431</v>
      </c>
      <c r="P547" s="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2">
        <f t="shared" si="52"/>
        <v>43824.25</v>
      </c>
      <c r="T547" s="11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163.57142857142856</v>
      </c>
      <c r="P548" s="7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2">
        <f t="shared" si="52"/>
        <v>43360.208333333328</v>
      </c>
      <c r="T548" s="11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969</v>
      </c>
      <c r="P549" s="7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2">
        <f t="shared" si="52"/>
        <v>42029.25</v>
      </c>
      <c r="T549" s="11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270.91376701966715</v>
      </c>
      <c r="P550" s="7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2">
        <f t="shared" si="52"/>
        <v>42461.208333333328</v>
      </c>
      <c r="T550" s="11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284.21355932203392</v>
      </c>
      <c r="P551" s="7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2">
        <f t="shared" si="52"/>
        <v>41422.208333333336</v>
      </c>
      <c r="T551" s="11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4</v>
      </c>
      <c r="P552" s="7">
        <f t="shared" si="49"/>
        <v>4</v>
      </c>
      <c r="Q552" t="str">
        <f t="shared" si="50"/>
        <v>music</v>
      </c>
      <c r="R552" t="str">
        <f t="shared" si="51"/>
        <v>indie rock</v>
      </c>
      <c r="S552" s="12">
        <f t="shared" si="52"/>
        <v>40968.25</v>
      </c>
      <c r="T552" s="11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58.6329816768462</v>
      </c>
      <c r="P553" s="7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2">
        <f t="shared" si="52"/>
        <v>41993.25</v>
      </c>
      <c r="T553" s="11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98.51111111111112</v>
      </c>
      <c r="P554" s="7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2">
        <f t="shared" si="52"/>
        <v>42700.25</v>
      </c>
      <c r="T554" s="11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43.975381008206334</v>
      </c>
      <c r="P555" s="7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2">
        <f t="shared" si="52"/>
        <v>40545.25</v>
      </c>
      <c r="T555" s="11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151.66315789473683</v>
      </c>
      <c r="P556" s="7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2">
        <f t="shared" si="52"/>
        <v>42723.25</v>
      </c>
      <c r="T556" s="11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223.63492063492063</v>
      </c>
      <c r="P557" s="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2">
        <f t="shared" si="52"/>
        <v>41731.208333333336</v>
      </c>
      <c r="T557" s="11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239.75</v>
      </c>
      <c r="P558" s="7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2">
        <f t="shared" si="52"/>
        <v>40792.208333333336</v>
      </c>
      <c r="T558" s="11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199.33333333333334</v>
      </c>
      <c r="P559" s="7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2">
        <f t="shared" si="52"/>
        <v>42279.208333333328</v>
      </c>
      <c r="T559" s="11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137.34482758620689</v>
      </c>
      <c r="P560" s="7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2">
        <f t="shared" si="52"/>
        <v>42424.25</v>
      </c>
      <c r="T560" s="11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100.9696106362773</v>
      </c>
      <c r="P561" s="7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2">
        <f t="shared" si="52"/>
        <v>42584.208333333328</v>
      </c>
      <c r="T561" s="11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794.16</v>
      </c>
      <c r="P562" s="7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2">
        <f t="shared" si="52"/>
        <v>40865.25</v>
      </c>
      <c r="T562" s="11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369.7</v>
      </c>
      <c r="P563" s="7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2">
        <f t="shared" si="52"/>
        <v>40833.208333333336</v>
      </c>
      <c r="T563" s="11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12.818181818181817</v>
      </c>
      <c r="P564" s="7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2">
        <f t="shared" si="52"/>
        <v>43536.208333333328</v>
      </c>
      <c r="T564" s="11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138.02702702702703</v>
      </c>
      <c r="P565" s="7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2">
        <f t="shared" si="52"/>
        <v>43417.25</v>
      </c>
      <c r="T565" s="11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83.813278008298752</v>
      </c>
      <c r="P566" s="7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2">
        <f t="shared" si="52"/>
        <v>42078.208333333328</v>
      </c>
      <c r="T566" s="11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204.60063224446787</v>
      </c>
      <c r="P567" s="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2">
        <f t="shared" si="52"/>
        <v>40862.25</v>
      </c>
      <c r="T567" s="11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44.344086021505376</v>
      </c>
      <c r="P568" s="7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2">
        <f t="shared" si="52"/>
        <v>42424.25</v>
      </c>
      <c r="T568" s="11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218.60294117647058</v>
      </c>
      <c r="P569" s="7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2">
        <f t="shared" si="52"/>
        <v>41830.208333333336</v>
      </c>
      <c r="T569" s="11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186.03314917127071</v>
      </c>
      <c r="P570" s="7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2">
        <f t="shared" si="52"/>
        <v>40374.208333333336</v>
      </c>
      <c r="T570" s="11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237.33830845771143</v>
      </c>
      <c r="P571" s="7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2">
        <f t="shared" si="52"/>
        <v>40554.25</v>
      </c>
      <c r="T571" s="11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305.65384615384613</v>
      </c>
      <c r="P572" s="7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2">
        <f t="shared" si="52"/>
        <v>41993.25</v>
      </c>
      <c r="T572" s="11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94.142857142857139</v>
      </c>
      <c r="P573" s="7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2">
        <f t="shared" si="52"/>
        <v>42174.208333333328</v>
      </c>
      <c r="T573" s="11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54.400000000000006</v>
      </c>
      <c r="P574" s="7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2">
        <f t="shared" si="52"/>
        <v>42275.208333333328</v>
      </c>
      <c r="T574" s="11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111.88059701492537</v>
      </c>
      <c r="P575" s="7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2">
        <f t="shared" si="52"/>
        <v>41761.208333333336</v>
      </c>
      <c r="T575" s="11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369.14814814814815</v>
      </c>
      <c r="P576" s="7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2">
        <f t="shared" si="52"/>
        <v>43806.25</v>
      </c>
      <c r="T576" s="11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62.930372148859547</v>
      </c>
      <c r="P577" s="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2">
        <f t="shared" si="52"/>
        <v>41779.208333333336</v>
      </c>
      <c r="T577" s="11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64.927835051546396</v>
      </c>
      <c r="P578" s="7">
        <f t="shared" si="49"/>
        <v>98.40625</v>
      </c>
      <c r="Q578" t="str">
        <f t="shared" si="50"/>
        <v>theater</v>
      </c>
      <c r="R578" t="str">
        <f t="shared" si="51"/>
        <v>plays</v>
      </c>
      <c r="S578" s="12">
        <f t="shared" si="52"/>
        <v>43040.208333333328</v>
      </c>
      <c r="T578" s="11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(E579/D579)*100</f>
        <v>18.853658536585368</v>
      </c>
      <c r="P579" s="7">
        <f t="shared" ref="P579:P642" si="55">IF(G579=0, 0, E579/G579)</f>
        <v>41.783783783783782</v>
      </c>
      <c r="Q579" t="str">
        <f t="shared" ref="Q579:Q642" si="56">LEFT(N579, FIND("/", N579) -1)</f>
        <v>music</v>
      </c>
      <c r="R579" t="str">
        <f t="shared" ref="R579:R642" si="57">MID(N579, FIND("/",N579)+1, LEN(N579))</f>
        <v>jazz</v>
      </c>
      <c r="S579" s="12">
        <f t="shared" ref="S579:S642" si="58">(((J579/60)/60)/24)+DATE(1970,1,1)</f>
        <v>40613.25</v>
      </c>
      <c r="T579" s="11">
        <f t="shared" ref="T579:T642" si="5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16.754404145077721</v>
      </c>
      <c r="P580" s="7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2">
        <f t="shared" si="58"/>
        <v>40878.25</v>
      </c>
      <c r="T580" s="11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101.11290322580646</v>
      </c>
      <c r="P581" s="7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2">
        <f t="shared" si="58"/>
        <v>40762.208333333336</v>
      </c>
      <c r="T581" s="11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341.5022831050228</v>
      </c>
      <c r="P582" s="7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2">
        <f t="shared" si="58"/>
        <v>41696.25</v>
      </c>
      <c r="T582" s="11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64.016666666666666</v>
      </c>
      <c r="P583" s="7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2">
        <f t="shared" si="58"/>
        <v>40662.208333333336</v>
      </c>
      <c r="T583" s="11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52.080459770114942</v>
      </c>
      <c r="P584" s="7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2">
        <f t="shared" si="58"/>
        <v>42165.208333333328</v>
      </c>
      <c r="T584" s="11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322.40211640211641</v>
      </c>
      <c r="P585" s="7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2">
        <f t="shared" si="58"/>
        <v>40959.25</v>
      </c>
      <c r="T585" s="11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119.50810185185186</v>
      </c>
      <c r="P586" s="7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2">
        <f t="shared" si="58"/>
        <v>41024.208333333336</v>
      </c>
      <c r="T586" s="11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146.79775280898878</v>
      </c>
      <c r="P587" s="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2">
        <f t="shared" si="58"/>
        <v>40255.208333333336</v>
      </c>
      <c r="T587" s="11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950.57142857142856</v>
      </c>
      <c r="P588" s="7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2">
        <f t="shared" si="58"/>
        <v>40499.25</v>
      </c>
      <c r="T588" s="11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72.893617021276597</v>
      </c>
      <c r="P589" s="7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2">
        <f t="shared" si="58"/>
        <v>43484.25</v>
      </c>
      <c r="T589" s="11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79.008248730964468</v>
      </c>
      <c r="P590" s="7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2">
        <f t="shared" si="58"/>
        <v>40262.208333333336</v>
      </c>
      <c r="T590" s="11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64.721518987341781</v>
      </c>
      <c r="P591" s="7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2">
        <f t="shared" si="58"/>
        <v>42190.208333333328</v>
      </c>
      <c r="T591" s="11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82.028169014084511</v>
      </c>
      <c r="P592" s="7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2">
        <f t="shared" si="58"/>
        <v>41994.25</v>
      </c>
      <c r="T592" s="11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1037.6666666666667</v>
      </c>
      <c r="P593" s="7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2">
        <f t="shared" si="58"/>
        <v>40373.208333333336</v>
      </c>
      <c r="T593" s="11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12.910076530612244</v>
      </c>
      <c r="P594" s="7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2">
        <f t="shared" si="58"/>
        <v>41789.208333333336</v>
      </c>
      <c r="T594" s="11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154.84210526315789</v>
      </c>
      <c r="P595" s="7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2">
        <f t="shared" si="58"/>
        <v>41724.208333333336</v>
      </c>
      <c r="T595" s="11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7.0991735537190088</v>
      </c>
      <c r="P596" s="7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2">
        <f t="shared" si="58"/>
        <v>42548.208333333328</v>
      </c>
      <c r="T596" s="11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208.52773826458036</v>
      </c>
      <c r="P597" s="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2">
        <f t="shared" si="58"/>
        <v>40253.208333333336</v>
      </c>
      <c r="T597" s="11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99.683544303797461</v>
      </c>
      <c r="P598" s="7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2">
        <f t="shared" si="58"/>
        <v>42434.25</v>
      </c>
      <c r="T598" s="11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201.59756097560978</v>
      </c>
      <c r="P599" s="7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2">
        <f t="shared" si="58"/>
        <v>43786.25</v>
      </c>
      <c r="T599" s="11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162.09032258064516</v>
      </c>
      <c r="P600" s="7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2">
        <f t="shared" si="58"/>
        <v>40344.208333333336</v>
      </c>
      <c r="T600" s="11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</v>
      </c>
      <c r="P601" s="7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2">
        <f t="shared" si="58"/>
        <v>42047.25</v>
      </c>
      <c r="T601" s="11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5</v>
      </c>
      <c r="P602" s="7">
        <f t="shared" si="55"/>
        <v>5</v>
      </c>
      <c r="Q602" t="str">
        <f t="shared" si="56"/>
        <v>food</v>
      </c>
      <c r="R602" t="str">
        <f t="shared" si="57"/>
        <v>food trucks</v>
      </c>
      <c r="S602" s="12">
        <f t="shared" si="58"/>
        <v>41485.208333333336</v>
      </c>
      <c r="T602" s="11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206.63492063492063</v>
      </c>
      <c r="P603" s="7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2">
        <f t="shared" si="58"/>
        <v>41789.208333333336</v>
      </c>
      <c r="T603" s="11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128.23628691983123</v>
      </c>
      <c r="P604" s="7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2">
        <f t="shared" si="58"/>
        <v>42160.208333333328</v>
      </c>
      <c r="T604" s="11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119.66037735849055</v>
      </c>
      <c r="P605" s="7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2">
        <f t="shared" si="58"/>
        <v>43573.208333333328</v>
      </c>
      <c r="T605" s="11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170.73055242390078</v>
      </c>
      <c r="P606" s="7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2">
        <f t="shared" si="58"/>
        <v>40565.25</v>
      </c>
      <c r="T606" s="11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187.21212121212122</v>
      </c>
      <c r="P607" s="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2">
        <f t="shared" si="58"/>
        <v>42280.208333333328</v>
      </c>
      <c r="T607" s="11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188.38235294117646</v>
      </c>
      <c r="P608" s="7">
        <f t="shared" si="55"/>
        <v>40.03125</v>
      </c>
      <c r="Q608" t="str">
        <f t="shared" si="56"/>
        <v>music</v>
      </c>
      <c r="R608" t="str">
        <f t="shared" si="57"/>
        <v>rock</v>
      </c>
      <c r="S608" s="12">
        <f t="shared" si="58"/>
        <v>42436.25</v>
      </c>
      <c r="T608" s="11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131.29869186046511</v>
      </c>
      <c r="P609" s="7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2">
        <f t="shared" si="58"/>
        <v>41721.208333333336</v>
      </c>
      <c r="T609" s="11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283.97435897435901</v>
      </c>
      <c r="P610" s="7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2">
        <f t="shared" si="58"/>
        <v>43530.25</v>
      </c>
      <c r="T610" s="11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120.41999999999999</v>
      </c>
      <c r="P611" s="7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2">
        <f t="shared" si="58"/>
        <v>43481.25</v>
      </c>
      <c r="T611" s="11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419.0560747663551</v>
      </c>
      <c r="P612" s="7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2">
        <f t="shared" si="58"/>
        <v>41259.25</v>
      </c>
      <c r="T612" s="11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13.853658536585368</v>
      </c>
      <c r="P613" s="7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2">
        <f t="shared" si="58"/>
        <v>41480.208333333336</v>
      </c>
      <c r="T613" s="11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139.43548387096774</v>
      </c>
      <c r="P614" s="7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2">
        <f t="shared" si="58"/>
        <v>40474.208333333336</v>
      </c>
      <c r="T614" s="11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174</v>
      </c>
      <c r="P615" s="7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2">
        <f t="shared" si="58"/>
        <v>42973.208333333328</v>
      </c>
      <c r="T615" s="11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155.49056603773585</v>
      </c>
      <c r="P616" s="7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2">
        <f t="shared" si="58"/>
        <v>42746.25</v>
      </c>
      <c r="T616" s="11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170.44705882352943</v>
      </c>
      <c r="P617" s="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2">
        <f t="shared" si="58"/>
        <v>42489.208333333328</v>
      </c>
      <c r="T617" s="11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189.515625</v>
      </c>
      <c r="P618" s="7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2">
        <f t="shared" si="58"/>
        <v>41537.208333333336</v>
      </c>
      <c r="T618" s="11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249.71428571428572</v>
      </c>
      <c r="P619" s="7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2">
        <f t="shared" si="58"/>
        <v>41794.208333333336</v>
      </c>
      <c r="T619" s="11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48.860523665659613</v>
      </c>
      <c r="P620" s="7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2">
        <f t="shared" si="58"/>
        <v>41396.208333333336</v>
      </c>
      <c r="T620" s="11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28.461970393057683</v>
      </c>
      <c r="P621" s="7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2">
        <f t="shared" si="58"/>
        <v>40669.208333333336</v>
      </c>
      <c r="T621" s="11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268.02325581395348</v>
      </c>
      <c r="P622" s="7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2">
        <f t="shared" si="58"/>
        <v>42559.208333333328</v>
      </c>
      <c r="T622" s="11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619.80078125</v>
      </c>
      <c r="P623" s="7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2">
        <f t="shared" si="58"/>
        <v>42626.208333333328</v>
      </c>
      <c r="T623" s="11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3.1301587301587301</v>
      </c>
      <c r="P624" s="7">
        <f t="shared" si="55"/>
        <v>92.4375</v>
      </c>
      <c r="Q624" t="str">
        <f t="shared" si="56"/>
        <v>music</v>
      </c>
      <c r="R624" t="str">
        <f t="shared" si="57"/>
        <v>indie rock</v>
      </c>
      <c r="S624" s="12">
        <f t="shared" si="58"/>
        <v>43205.208333333328</v>
      </c>
      <c r="T624" s="11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159.92152704135739</v>
      </c>
      <c r="P625" s="7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2">
        <f t="shared" si="58"/>
        <v>42201.208333333328</v>
      </c>
      <c r="T625" s="11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279.39215686274508</v>
      </c>
      <c r="P626" s="7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2">
        <f t="shared" si="58"/>
        <v>42029.25</v>
      </c>
      <c r="T626" s="11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77.373333333333335</v>
      </c>
      <c r="P627" s="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2">
        <f t="shared" si="58"/>
        <v>43857.25</v>
      </c>
      <c r="T627" s="11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206.32812500000003</v>
      </c>
      <c r="P628" s="7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2">
        <f t="shared" si="58"/>
        <v>40449.208333333336</v>
      </c>
      <c r="T628" s="11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694.25</v>
      </c>
      <c r="P629" s="7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2">
        <f t="shared" si="58"/>
        <v>40345.208333333336</v>
      </c>
      <c r="T629" s="11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151.78947368421052</v>
      </c>
      <c r="P630" s="7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2">
        <f t="shared" si="58"/>
        <v>40455.208333333336</v>
      </c>
      <c r="T630" s="11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64.58207217694995</v>
      </c>
      <c r="P631" s="7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2">
        <f t="shared" si="58"/>
        <v>42557.208333333328</v>
      </c>
      <c r="T631" s="11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62.873684210526314</v>
      </c>
      <c r="P632" s="7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2">
        <f t="shared" si="58"/>
        <v>43586.208333333328</v>
      </c>
      <c r="T632" s="11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310.39864864864865</v>
      </c>
      <c r="P633" s="7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2">
        <f t="shared" si="58"/>
        <v>43550.208333333328</v>
      </c>
      <c r="T633" s="11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42.859916782246884</v>
      </c>
      <c r="P634" s="7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2">
        <f t="shared" si="58"/>
        <v>41945.208333333336</v>
      </c>
      <c r="T634" s="11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83.119402985074629</v>
      </c>
      <c r="P635" s="7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2">
        <f t="shared" si="58"/>
        <v>42315.25</v>
      </c>
      <c r="T635" s="11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78.531302876480552</v>
      </c>
      <c r="P636" s="7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2">
        <f t="shared" si="58"/>
        <v>42819.208333333328</v>
      </c>
      <c r="T636" s="11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114.09352517985612</v>
      </c>
      <c r="P637" s="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2">
        <f t="shared" si="58"/>
        <v>41314.25</v>
      </c>
      <c r="T637" s="11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64.537683358624179</v>
      </c>
      <c r="P638" s="7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2">
        <f t="shared" si="58"/>
        <v>40926.25</v>
      </c>
      <c r="T638" s="11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79.411764705882348</v>
      </c>
      <c r="P639" s="7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2">
        <f t="shared" si="58"/>
        <v>42688.25</v>
      </c>
      <c r="T639" s="11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11.419117647058824</v>
      </c>
      <c r="P640" s="7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2">
        <f t="shared" si="58"/>
        <v>40386.208333333336</v>
      </c>
      <c r="T640" s="11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56.186046511627907</v>
      </c>
      <c r="P641" s="7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2">
        <f t="shared" si="58"/>
        <v>43309.208333333328</v>
      </c>
      <c r="T641" s="11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16.501669449081803</v>
      </c>
      <c r="P642" s="7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2">
        <f t="shared" si="58"/>
        <v>42387.25</v>
      </c>
      <c r="T642" s="11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(E643/D643)*100</f>
        <v>119.96808510638297</v>
      </c>
      <c r="P643" s="7">
        <f t="shared" ref="P643:P706" si="61">IF(G643=0, 0, E643/G643)</f>
        <v>58.128865979381445</v>
      </c>
      <c r="Q643" t="str">
        <f t="shared" ref="Q643:Q706" si="62">LEFT(N643, FIND("/", N643) -1)</f>
        <v>theater</v>
      </c>
      <c r="R643" t="str">
        <f t="shared" ref="R643:R706" si="63">MID(N643, FIND("/",N643)+1, LEN(N643))</f>
        <v>plays</v>
      </c>
      <c r="S643" s="12">
        <f t="shared" ref="S643:S706" si="64">(((J643/60)/60)/24)+DATE(1970,1,1)</f>
        <v>42786.25</v>
      </c>
      <c r="T643" s="11">
        <f t="shared" ref="T643:T706" si="65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145.45652173913044</v>
      </c>
      <c r="P644" s="7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2">
        <f t="shared" si="64"/>
        <v>43451.25</v>
      </c>
      <c r="T644" s="11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221.38255033557047</v>
      </c>
      <c r="P645" s="7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2">
        <f t="shared" si="64"/>
        <v>42795.25</v>
      </c>
      <c r="T645" s="11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48.396694214876035</v>
      </c>
      <c r="P646" s="7">
        <f t="shared" si="61"/>
        <v>28</v>
      </c>
      <c r="Q646" t="str">
        <f t="shared" si="62"/>
        <v>theater</v>
      </c>
      <c r="R646" t="str">
        <f t="shared" si="63"/>
        <v>plays</v>
      </c>
      <c r="S646" s="12">
        <f t="shared" si="64"/>
        <v>43452.25</v>
      </c>
      <c r="T646" s="11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92.911504424778755</v>
      </c>
      <c r="P647" s="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2">
        <f t="shared" si="64"/>
        <v>43369.208333333328</v>
      </c>
      <c r="T647" s="11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88.599797365754824</v>
      </c>
      <c r="P648" s="7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2">
        <f t="shared" si="64"/>
        <v>41346.208333333336</v>
      </c>
      <c r="T648" s="11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41.4</v>
      </c>
      <c r="P649" s="7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2">
        <f t="shared" si="64"/>
        <v>43199.208333333328</v>
      </c>
      <c r="T649" s="11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63.056795131845846</v>
      </c>
      <c r="P650" s="7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2">
        <f t="shared" si="64"/>
        <v>42922.208333333328</v>
      </c>
      <c r="T650" s="11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48.482333607230892</v>
      </c>
      <c r="P651" s="7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2">
        <f t="shared" si="64"/>
        <v>40471.208333333336</v>
      </c>
      <c r="T651" s="11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2</v>
      </c>
      <c r="P652" s="7">
        <f t="shared" si="61"/>
        <v>2</v>
      </c>
      <c r="Q652" t="str">
        <f t="shared" si="62"/>
        <v>music</v>
      </c>
      <c r="R652" t="str">
        <f t="shared" si="63"/>
        <v>jazz</v>
      </c>
      <c r="S652" s="12">
        <f t="shared" si="64"/>
        <v>41828.208333333336</v>
      </c>
      <c r="T652" s="11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88.47941026944585</v>
      </c>
      <c r="P653" s="7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2">
        <f t="shared" si="64"/>
        <v>41692.25</v>
      </c>
      <c r="T653" s="11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126.84</v>
      </c>
      <c r="P654" s="7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2">
        <f t="shared" si="64"/>
        <v>42587.208333333328</v>
      </c>
      <c r="T654" s="11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2338.833333333333</v>
      </c>
      <c r="P655" s="7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2">
        <f t="shared" si="64"/>
        <v>42468.208333333328</v>
      </c>
      <c r="T655" s="11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508.38857142857148</v>
      </c>
      <c r="P656" s="7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2">
        <f t="shared" si="64"/>
        <v>42240.208333333328</v>
      </c>
      <c r="T656" s="11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191.47826086956522</v>
      </c>
      <c r="P657" s="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42796.25</v>
      </c>
      <c r="T657" s="11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42.127533783783782</v>
      </c>
      <c r="P658" s="7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2">
        <f t="shared" si="64"/>
        <v>43097.25</v>
      </c>
      <c r="T658" s="11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</v>
      </c>
      <c r="P659" s="7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2">
        <f t="shared" si="64"/>
        <v>43096.25</v>
      </c>
      <c r="T659" s="11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60.064638783269963</v>
      </c>
      <c r="P660" s="7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2">
        <f t="shared" si="64"/>
        <v>42246.208333333328</v>
      </c>
      <c r="T660" s="11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47.232808616404313</v>
      </c>
      <c r="P661" s="7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2">
        <f t="shared" si="64"/>
        <v>40570.25</v>
      </c>
      <c r="T661" s="11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81.736263736263737</v>
      </c>
      <c r="P662" s="7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2">
        <f t="shared" si="64"/>
        <v>42237.208333333328</v>
      </c>
      <c r="T662" s="11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54.187265917603</v>
      </c>
      <c r="P663" s="7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2">
        <f t="shared" si="64"/>
        <v>40996.208333333336</v>
      </c>
      <c r="T663" s="11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97.868131868131869</v>
      </c>
      <c r="P664" s="7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2">
        <f t="shared" si="64"/>
        <v>43443.25</v>
      </c>
      <c r="T664" s="11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77.239999999999995</v>
      </c>
      <c r="P665" s="7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2">
        <f t="shared" si="64"/>
        <v>40458.208333333336</v>
      </c>
      <c r="T665" s="11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33.464735516372798</v>
      </c>
      <c r="P666" s="7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2">
        <f t="shared" si="64"/>
        <v>40959.25</v>
      </c>
      <c r="T666" s="11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239.58823529411765</v>
      </c>
      <c r="P667" s="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2">
        <f t="shared" si="64"/>
        <v>40733.208333333336</v>
      </c>
      <c r="T667" s="11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64.032258064516128</v>
      </c>
      <c r="P668" s="7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2">
        <f t="shared" si="64"/>
        <v>41516.208333333336</v>
      </c>
      <c r="T668" s="11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176.15942028985506</v>
      </c>
      <c r="P669" s="7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2">
        <f t="shared" si="64"/>
        <v>41892.208333333336</v>
      </c>
      <c r="T669" s="11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20.33818181818182</v>
      </c>
      <c r="P670" s="7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2">
        <f t="shared" si="64"/>
        <v>41122.208333333336</v>
      </c>
      <c r="T670" s="11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358.64754098360658</v>
      </c>
      <c r="P671" s="7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2">
        <f t="shared" si="64"/>
        <v>42912.208333333328</v>
      </c>
      <c r="T671" s="11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468.85802469135803</v>
      </c>
      <c r="P672" s="7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2">
        <f t="shared" si="64"/>
        <v>42425.25</v>
      </c>
      <c r="T672" s="11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122.05635245901641</v>
      </c>
      <c r="P673" s="7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2">
        <f t="shared" si="64"/>
        <v>40390.208333333336</v>
      </c>
      <c r="T673" s="11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55.931783729156137</v>
      </c>
      <c r="P674" s="7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2">
        <f t="shared" si="64"/>
        <v>43180.208333333328</v>
      </c>
      <c r="T674" s="11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43.660714285714285</v>
      </c>
      <c r="P675" s="7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2">
        <f t="shared" si="64"/>
        <v>42475.208333333328</v>
      </c>
      <c r="T675" s="11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33.53837141183363</v>
      </c>
      <c r="P676" s="7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2">
        <f t="shared" si="64"/>
        <v>40774.208333333336</v>
      </c>
      <c r="T676" s="11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122.97938144329896</v>
      </c>
      <c r="P677" s="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2">
        <f t="shared" si="64"/>
        <v>43719.208333333328</v>
      </c>
      <c r="T677" s="11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189.74959871589084</v>
      </c>
      <c r="P678" s="7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2">
        <f t="shared" si="64"/>
        <v>41178.208333333336</v>
      </c>
      <c r="T678" s="11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83.622641509433961</v>
      </c>
      <c r="P679" s="7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2">
        <f t="shared" si="64"/>
        <v>42561.208333333328</v>
      </c>
      <c r="T679" s="11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17.968844221105527</v>
      </c>
      <c r="P680" s="7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2">
        <f t="shared" si="64"/>
        <v>43484.25</v>
      </c>
      <c r="T680" s="11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1036.5</v>
      </c>
      <c r="P681" s="7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2">
        <f t="shared" si="64"/>
        <v>43756.208333333328</v>
      </c>
      <c r="T681" s="11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97.405219780219781</v>
      </c>
      <c r="P682" s="7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2">
        <f t="shared" si="64"/>
        <v>43813.25</v>
      </c>
      <c r="T682" s="11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86.386203150461711</v>
      </c>
      <c r="P683" s="7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2">
        <f t="shared" si="64"/>
        <v>40898.25</v>
      </c>
      <c r="T683" s="11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150.16666666666666</v>
      </c>
      <c r="P684" s="7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2">
        <f t="shared" si="64"/>
        <v>41619.25</v>
      </c>
      <c r="T684" s="11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358.43478260869563</v>
      </c>
      <c r="P685" s="7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2">
        <f t="shared" si="64"/>
        <v>43359.208333333328</v>
      </c>
      <c r="T685" s="11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542.85714285714289</v>
      </c>
      <c r="P686" s="7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2">
        <f t="shared" si="64"/>
        <v>40358.208333333336</v>
      </c>
      <c r="T686" s="11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67.500714285714281</v>
      </c>
      <c r="P687" s="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2">
        <f t="shared" si="64"/>
        <v>42239.208333333328</v>
      </c>
      <c r="T687" s="11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191.74666666666667</v>
      </c>
      <c r="P688" s="7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2">
        <f t="shared" si="64"/>
        <v>43186.208333333328</v>
      </c>
      <c r="T688" s="11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932</v>
      </c>
      <c r="P689" s="7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2">
        <f t="shared" si="64"/>
        <v>42806.25</v>
      </c>
      <c r="T689" s="11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429.27586206896552</v>
      </c>
      <c r="P690" s="7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2">
        <f t="shared" si="64"/>
        <v>43475.25</v>
      </c>
      <c r="T690" s="11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100.65753424657535</v>
      </c>
      <c r="P691" s="7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2">
        <f t="shared" si="64"/>
        <v>41576.208333333336</v>
      </c>
      <c r="T691" s="11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226.61111111111109</v>
      </c>
      <c r="P692" s="7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2">
        <f t="shared" si="64"/>
        <v>40874.25</v>
      </c>
      <c r="T692" s="11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142.38</v>
      </c>
      <c r="P693" s="7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2">
        <f t="shared" si="64"/>
        <v>41185.208333333336</v>
      </c>
      <c r="T693" s="11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90.633333333333326</v>
      </c>
      <c r="P694" s="7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2">
        <f t="shared" si="64"/>
        <v>43655.208333333328</v>
      </c>
      <c r="T694" s="11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63.966740576496676</v>
      </c>
      <c r="P695" s="7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2">
        <f t="shared" si="64"/>
        <v>43025.208333333328</v>
      </c>
      <c r="T695" s="11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84.131868131868131</v>
      </c>
      <c r="P696" s="7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2">
        <f t="shared" si="64"/>
        <v>43066.25</v>
      </c>
      <c r="T696" s="11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133.93478260869566</v>
      </c>
      <c r="P697" s="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2">
        <f t="shared" si="64"/>
        <v>42322.25</v>
      </c>
      <c r="T697" s="11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59.042047531992694</v>
      </c>
      <c r="P698" s="7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2">
        <f t="shared" si="64"/>
        <v>42114.208333333328</v>
      </c>
      <c r="T698" s="11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152.80062063615205</v>
      </c>
      <c r="P699" s="7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2">
        <f t="shared" si="64"/>
        <v>43190.208333333328</v>
      </c>
      <c r="T699" s="11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446.69121140142522</v>
      </c>
      <c r="P700" s="7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2">
        <f t="shared" si="64"/>
        <v>40871.25</v>
      </c>
      <c r="T700" s="11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84.391891891891888</v>
      </c>
      <c r="P701" s="7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2">
        <f t="shared" si="64"/>
        <v>43641.208333333328</v>
      </c>
      <c r="T701" s="11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3</v>
      </c>
      <c r="P702" s="7">
        <f t="shared" si="61"/>
        <v>3</v>
      </c>
      <c r="Q702" t="str">
        <f t="shared" si="62"/>
        <v>technology</v>
      </c>
      <c r="R702" t="str">
        <f t="shared" si="63"/>
        <v>wearables</v>
      </c>
      <c r="S702" s="12">
        <f t="shared" si="64"/>
        <v>40203.25</v>
      </c>
      <c r="T702" s="11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175.02692307692308</v>
      </c>
      <c r="P703" s="7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2">
        <f t="shared" si="64"/>
        <v>40629.208333333336</v>
      </c>
      <c r="T703" s="11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54.137931034482754</v>
      </c>
      <c r="P704" s="7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2">
        <f t="shared" si="64"/>
        <v>41477.208333333336</v>
      </c>
      <c r="T704" s="11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311.87381703470032</v>
      </c>
      <c r="P705" s="7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2">
        <f t="shared" si="64"/>
        <v>41020.208333333336</v>
      </c>
      <c r="T705" s="11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122.78160919540231</v>
      </c>
      <c r="P706" s="7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2">
        <f t="shared" si="64"/>
        <v>42555.208333333328</v>
      </c>
      <c r="T706" s="11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(E707/D707)*100</f>
        <v>99.026517383618156</v>
      </c>
      <c r="P707" s="7">
        <f t="shared" ref="P707:P770" si="67">IF(G707=0, 0, E707/G707)</f>
        <v>82.986666666666665</v>
      </c>
      <c r="Q707" t="str">
        <f t="shared" ref="Q707:Q770" si="68">LEFT(N707, FIND("/", N707) -1)</f>
        <v>publishing</v>
      </c>
      <c r="R707" t="str">
        <f t="shared" ref="R707:R770" si="69">MID(N707, FIND("/",N707)+1, LEN(N707))</f>
        <v>nonfiction</v>
      </c>
      <c r="S707" s="12">
        <f t="shared" ref="S707:S770" si="70">(((J707/60)/60)/24)+DATE(1970,1,1)</f>
        <v>41619.25</v>
      </c>
      <c r="T707" s="11">
        <f t="shared" ref="T707:T770" si="71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127.84686346863469</v>
      </c>
      <c r="P708" s="7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2">
        <f t="shared" si="70"/>
        <v>43471.25</v>
      </c>
      <c r="T708" s="11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158.61643835616439</v>
      </c>
      <c r="P709" s="7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2">
        <f t="shared" si="70"/>
        <v>43442.25</v>
      </c>
      <c r="T709" s="11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707.05882352941171</v>
      </c>
      <c r="P710" s="7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2">
        <f t="shared" si="70"/>
        <v>42877.208333333328</v>
      </c>
      <c r="T710" s="11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142.38775510204081</v>
      </c>
      <c r="P711" s="7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2">
        <f t="shared" si="70"/>
        <v>41018.208333333336</v>
      </c>
      <c r="T711" s="11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147.86046511627907</v>
      </c>
      <c r="P712" s="7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2">
        <f t="shared" si="70"/>
        <v>43295.208333333328</v>
      </c>
      <c r="T712" s="11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20.322580645161288</v>
      </c>
      <c r="P713" s="7">
        <f t="shared" si="67"/>
        <v>90</v>
      </c>
      <c r="Q713" t="str">
        <f t="shared" si="68"/>
        <v>theater</v>
      </c>
      <c r="R713" t="str">
        <f t="shared" si="69"/>
        <v>plays</v>
      </c>
      <c r="S713" s="12">
        <f t="shared" si="70"/>
        <v>42393.25</v>
      </c>
      <c r="T713" s="11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1840.625</v>
      </c>
      <c r="P714" s="7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2">
        <f t="shared" si="70"/>
        <v>42559.208333333328</v>
      </c>
      <c r="T714" s="11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161.94202898550725</v>
      </c>
      <c r="P715" s="7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2">
        <f t="shared" si="70"/>
        <v>42604.208333333328</v>
      </c>
      <c r="T715" s="11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472.82077922077923</v>
      </c>
      <c r="P716" s="7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2">
        <f t="shared" si="70"/>
        <v>41870.208333333336</v>
      </c>
      <c r="T716" s="11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24.466101694915253</v>
      </c>
      <c r="P717" s="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2">
        <f t="shared" si="70"/>
        <v>40397.208333333336</v>
      </c>
      <c r="T717" s="11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517.65</v>
      </c>
      <c r="P718" s="7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2">
        <f t="shared" si="70"/>
        <v>41465.208333333336</v>
      </c>
      <c r="T718" s="11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247.64285714285714</v>
      </c>
      <c r="P719" s="7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2">
        <f t="shared" si="70"/>
        <v>40777.208333333336</v>
      </c>
      <c r="T719" s="11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100.20481927710843</v>
      </c>
      <c r="P720" s="7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2">
        <f t="shared" si="70"/>
        <v>41442.208333333336</v>
      </c>
      <c r="T720" s="11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153</v>
      </c>
      <c r="P721" s="7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2">
        <f t="shared" si="70"/>
        <v>41058.208333333336</v>
      </c>
      <c r="T721" s="11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37.091954022988503</v>
      </c>
      <c r="P722" s="7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2">
        <f t="shared" si="70"/>
        <v>43152.25</v>
      </c>
      <c r="T722" s="11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4.392394822006473</v>
      </c>
      <c r="P723" s="7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2">
        <f t="shared" si="70"/>
        <v>43194.208333333328</v>
      </c>
      <c r="T723" s="11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156.50721649484535</v>
      </c>
      <c r="P724" s="7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2">
        <f t="shared" si="70"/>
        <v>43045.25</v>
      </c>
      <c r="T724" s="11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270.40816326530609</v>
      </c>
      <c r="P725" s="7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2">
        <f t="shared" si="70"/>
        <v>42431.25</v>
      </c>
      <c r="T725" s="11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134.05952380952382</v>
      </c>
      <c r="P726" s="7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2">
        <f t="shared" si="70"/>
        <v>41934.208333333336</v>
      </c>
      <c r="T726" s="11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50.398033126293996</v>
      </c>
      <c r="P727" s="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2">
        <f t="shared" si="70"/>
        <v>41958.25</v>
      </c>
      <c r="T727" s="11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88.815837937384899</v>
      </c>
      <c r="P728" s="7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2">
        <f t="shared" si="70"/>
        <v>40476.208333333336</v>
      </c>
      <c r="T728" s="11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165</v>
      </c>
      <c r="P729" s="7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2">
        <f t="shared" si="70"/>
        <v>43485.25</v>
      </c>
      <c r="T729" s="11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17.5</v>
      </c>
      <c r="P730" s="7">
        <f t="shared" si="67"/>
        <v>73.5</v>
      </c>
      <c r="Q730" t="str">
        <f t="shared" si="68"/>
        <v>theater</v>
      </c>
      <c r="R730" t="str">
        <f t="shared" si="69"/>
        <v>plays</v>
      </c>
      <c r="S730" s="12">
        <f t="shared" si="70"/>
        <v>42515.208333333328</v>
      </c>
      <c r="T730" s="11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185.66071428571428</v>
      </c>
      <c r="P731" s="7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2">
        <f t="shared" si="70"/>
        <v>41309.25</v>
      </c>
      <c r="T731" s="11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412.6631944444444</v>
      </c>
      <c r="P732" s="7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2">
        <f t="shared" si="70"/>
        <v>42147.208333333328</v>
      </c>
      <c r="T732" s="11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90.25</v>
      </c>
      <c r="P733" s="7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2">
        <f t="shared" si="70"/>
        <v>42939.208333333328</v>
      </c>
      <c r="T733" s="11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91.984615384615381</v>
      </c>
      <c r="P734" s="7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2">
        <f t="shared" si="70"/>
        <v>42816.208333333328</v>
      </c>
      <c r="T734" s="11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527.00632911392404</v>
      </c>
      <c r="P735" s="7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2">
        <f t="shared" si="70"/>
        <v>41844.208333333336</v>
      </c>
      <c r="T735" s="11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319.14285714285711</v>
      </c>
      <c r="P736" s="7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2">
        <f t="shared" si="70"/>
        <v>42763.25</v>
      </c>
      <c r="T736" s="11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354.18867924528303</v>
      </c>
      <c r="P737" s="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2">
        <f t="shared" si="70"/>
        <v>42459.208333333328</v>
      </c>
      <c r="T737" s="11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32.896103896103895</v>
      </c>
      <c r="P738" s="7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2">
        <f t="shared" si="70"/>
        <v>42055.25</v>
      </c>
      <c r="T738" s="11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135.8918918918919</v>
      </c>
      <c r="P739" s="7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2">
        <f t="shared" si="70"/>
        <v>42685.25</v>
      </c>
      <c r="T739" s="11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2.0843373493975905</v>
      </c>
      <c r="P740" s="7">
        <f t="shared" si="67"/>
        <v>103.8</v>
      </c>
      <c r="Q740" t="str">
        <f t="shared" si="68"/>
        <v>theater</v>
      </c>
      <c r="R740" t="str">
        <f t="shared" si="69"/>
        <v>plays</v>
      </c>
      <c r="S740" s="12">
        <f t="shared" si="70"/>
        <v>41959.25</v>
      </c>
      <c r="T740" s="11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61</v>
      </c>
      <c r="P741" s="7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2">
        <f t="shared" si="70"/>
        <v>41089.208333333336</v>
      </c>
      <c r="T741" s="11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30.037735849056602</v>
      </c>
      <c r="P742" s="7">
        <f t="shared" si="67"/>
        <v>99.5</v>
      </c>
      <c r="Q742" t="str">
        <f t="shared" si="68"/>
        <v>theater</v>
      </c>
      <c r="R742" t="str">
        <f t="shared" si="69"/>
        <v>plays</v>
      </c>
      <c r="S742" s="12">
        <f t="shared" si="70"/>
        <v>42769.25</v>
      </c>
      <c r="T742" s="11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1179.1666666666665</v>
      </c>
      <c r="P743" s="7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2">
        <f t="shared" si="70"/>
        <v>40321.208333333336</v>
      </c>
      <c r="T743" s="11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1126.0833333333335</v>
      </c>
      <c r="P744" s="7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2">
        <f t="shared" si="70"/>
        <v>40197.25</v>
      </c>
      <c r="T744" s="11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12.923076923076923</v>
      </c>
      <c r="P745" s="7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2">
        <f t="shared" si="70"/>
        <v>42298.208333333328</v>
      </c>
      <c r="T745" s="11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712</v>
      </c>
      <c r="P746" s="7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2">
        <f t="shared" si="70"/>
        <v>43322.208333333328</v>
      </c>
      <c r="T746" s="11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30.304347826086957</v>
      </c>
      <c r="P747" s="7">
        <f t="shared" si="67"/>
        <v>61.5</v>
      </c>
      <c r="Q747" t="str">
        <f t="shared" si="68"/>
        <v>technology</v>
      </c>
      <c r="R747" t="str">
        <f t="shared" si="69"/>
        <v>wearables</v>
      </c>
      <c r="S747" s="12">
        <f t="shared" si="70"/>
        <v>40328.208333333336</v>
      </c>
      <c r="T747" s="11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212.50896057347671</v>
      </c>
      <c r="P748" s="7">
        <f t="shared" si="67"/>
        <v>35</v>
      </c>
      <c r="Q748" t="str">
        <f t="shared" si="68"/>
        <v>technology</v>
      </c>
      <c r="R748" t="str">
        <f t="shared" si="69"/>
        <v>web</v>
      </c>
      <c r="S748" s="12">
        <f t="shared" si="70"/>
        <v>40825.208333333336</v>
      </c>
      <c r="T748" s="11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228.85714285714286</v>
      </c>
      <c r="P749" s="7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2">
        <f t="shared" si="70"/>
        <v>40423.208333333336</v>
      </c>
      <c r="T749" s="11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34.959979476654695</v>
      </c>
      <c r="P750" s="7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2">
        <f t="shared" si="70"/>
        <v>40238.25</v>
      </c>
      <c r="T750" s="11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157.29069767441862</v>
      </c>
      <c r="P751" s="7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2">
        <f t="shared" si="70"/>
        <v>41920.208333333336</v>
      </c>
      <c r="T751" s="11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1</v>
      </c>
      <c r="P752" s="7">
        <f t="shared" si="67"/>
        <v>1</v>
      </c>
      <c r="Q752" t="str">
        <f t="shared" si="68"/>
        <v>music</v>
      </c>
      <c r="R752" t="str">
        <f t="shared" si="69"/>
        <v>electric music</v>
      </c>
      <c r="S752" s="12">
        <f t="shared" si="70"/>
        <v>40360.208333333336</v>
      </c>
      <c r="T752" s="11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232.30555555555554</v>
      </c>
      <c r="P753" s="7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2">
        <f t="shared" si="70"/>
        <v>42446.208333333328</v>
      </c>
      <c r="T753" s="11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92.448275862068968</v>
      </c>
      <c r="P754" s="7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2">
        <f t="shared" si="70"/>
        <v>40395.208333333336</v>
      </c>
      <c r="T754" s="11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256.70212765957444</v>
      </c>
      <c r="P755" s="7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2">
        <f t="shared" si="70"/>
        <v>40321.208333333336</v>
      </c>
      <c r="T755" s="11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168.47017045454547</v>
      </c>
      <c r="P756" s="7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2">
        <f t="shared" si="70"/>
        <v>41210.208333333336</v>
      </c>
      <c r="T756" s="11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166.57777777777778</v>
      </c>
      <c r="P757" s="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2">
        <f t="shared" si="70"/>
        <v>43096.25</v>
      </c>
      <c r="T757" s="11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772.07692307692309</v>
      </c>
      <c r="P758" s="7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2">
        <f t="shared" si="70"/>
        <v>42024.25</v>
      </c>
      <c r="T758" s="11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406.85714285714283</v>
      </c>
      <c r="P759" s="7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2">
        <f t="shared" si="70"/>
        <v>40675.208333333336</v>
      </c>
      <c r="T759" s="11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564.20608108108115</v>
      </c>
      <c r="P760" s="7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2">
        <f t="shared" si="70"/>
        <v>41936.208333333336</v>
      </c>
      <c r="T760" s="11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68.426865671641792</v>
      </c>
      <c r="P761" s="7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2">
        <f t="shared" si="70"/>
        <v>43136.25</v>
      </c>
      <c r="T761" s="11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34.351966873706004</v>
      </c>
      <c r="P762" s="7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2">
        <f t="shared" si="70"/>
        <v>43678.208333333328</v>
      </c>
      <c r="T762" s="11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655.4545454545455</v>
      </c>
      <c r="P763" s="7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2">
        <f t="shared" si="70"/>
        <v>42938.208333333328</v>
      </c>
      <c r="T763" s="11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177.25714285714284</v>
      </c>
      <c r="P764" s="7">
        <f t="shared" si="67"/>
        <v>62.04</v>
      </c>
      <c r="Q764" t="str">
        <f t="shared" si="68"/>
        <v>music</v>
      </c>
      <c r="R764" t="str">
        <f t="shared" si="69"/>
        <v>jazz</v>
      </c>
      <c r="S764" s="12">
        <f t="shared" si="70"/>
        <v>41241.25</v>
      </c>
      <c r="T764" s="11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113.17857142857144</v>
      </c>
      <c r="P765" s="7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2">
        <f t="shared" si="70"/>
        <v>41037.208333333336</v>
      </c>
      <c r="T765" s="11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728.18181818181824</v>
      </c>
      <c r="P766" s="7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2">
        <f t="shared" si="70"/>
        <v>40676.208333333336</v>
      </c>
      <c r="T766" s="11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208.33333333333334</v>
      </c>
      <c r="P767" s="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2">
        <f t="shared" si="70"/>
        <v>42840.208333333328</v>
      </c>
      <c r="T767" s="11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31.171232876712331</v>
      </c>
      <c r="P768" s="7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2">
        <f t="shared" si="70"/>
        <v>43362.208333333328</v>
      </c>
      <c r="T768" s="11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56.967078189300416</v>
      </c>
      <c r="P769" s="7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2">
        <f t="shared" si="70"/>
        <v>42283.208333333328</v>
      </c>
      <c r="T769" s="11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231</v>
      </c>
      <c r="P770" s="7">
        <f t="shared" si="67"/>
        <v>73.92</v>
      </c>
      <c r="Q770" t="str">
        <f t="shared" si="68"/>
        <v>theater</v>
      </c>
      <c r="R770" t="str">
        <f t="shared" si="69"/>
        <v>plays</v>
      </c>
      <c r="S770" s="12">
        <f t="shared" si="70"/>
        <v>41619.25</v>
      </c>
      <c r="T770" s="11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(E771/D771)*100</f>
        <v>86.867834394904463</v>
      </c>
      <c r="P771" s="7">
        <f t="shared" ref="P771:P834" si="73">IF(G771=0, 0, E771/G771)</f>
        <v>31.995894428152493</v>
      </c>
      <c r="Q771" t="str">
        <f t="shared" ref="Q771:Q834" si="74">LEFT(N771, FIND("/", N771) -1)</f>
        <v>games</v>
      </c>
      <c r="R771" t="str">
        <f t="shared" ref="R771:R834" si="75">MID(N771, FIND("/",N771)+1, LEN(N771))</f>
        <v>video games</v>
      </c>
      <c r="S771" s="12">
        <f t="shared" ref="S771:S834" si="76">(((J771/60)/60)/24)+DATE(1970,1,1)</f>
        <v>41501.208333333336</v>
      </c>
      <c r="T771" s="11">
        <f t="shared" ref="T771:T834" si="7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270.74418604651163</v>
      </c>
      <c r="P772" s="7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2">
        <f t="shared" si="76"/>
        <v>41743.208333333336</v>
      </c>
      <c r="T772" s="11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49.446428571428569</v>
      </c>
      <c r="P773" s="7">
        <f t="shared" si="73"/>
        <v>106.5</v>
      </c>
      <c r="Q773" t="str">
        <f t="shared" si="74"/>
        <v>theater</v>
      </c>
      <c r="R773" t="str">
        <f t="shared" si="75"/>
        <v>plays</v>
      </c>
      <c r="S773" s="12">
        <f t="shared" si="76"/>
        <v>43491.25</v>
      </c>
      <c r="T773" s="11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113.3596256684492</v>
      </c>
      <c r="P774" s="7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2">
        <f t="shared" si="76"/>
        <v>43505.25</v>
      </c>
      <c r="T774" s="11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190.55555555555554</v>
      </c>
      <c r="P775" s="7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2">
        <f t="shared" si="76"/>
        <v>42838.208333333328</v>
      </c>
      <c r="T775" s="11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135.5</v>
      </c>
      <c r="P776" s="7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2">
        <f t="shared" si="76"/>
        <v>42513.208333333328</v>
      </c>
      <c r="T776" s="11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10.297872340425531</v>
      </c>
      <c r="P777" s="7">
        <f t="shared" si="73"/>
        <v>96.8</v>
      </c>
      <c r="Q777" t="str">
        <f t="shared" si="74"/>
        <v>music</v>
      </c>
      <c r="R777" t="str">
        <f t="shared" si="75"/>
        <v>rock</v>
      </c>
      <c r="S777" s="12">
        <f t="shared" si="76"/>
        <v>41949.25</v>
      </c>
      <c r="T777" s="11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65.544223826714799</v>
      </c>
      <c r="P778" s="7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2">
        <f t="shared" si="76"/>
        <v>43650.208333333328</v>
      </c>
      <c r="T778" s="11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49.026652452025587</v>
      </c>
      <c r="P779" s="7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2">
        <f t="shared" si="76"/>
        <v>40809.208333333336</v>
      </c>
      <c r="T779" s="11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787.92307692307691</v>
      </c>
      <c r="P780" s="7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2">
        <f t="shared" si="76"/>
        <v>40768.208333333336</v>
      </c>
      <c r="T780" s="11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80.306347746090154</v>
      </c>
      <c r="P781" s="7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2">
        <f t="shared" si="76"/>
        <v>42230.208333333328</v>
      </c>
      <c r="T781" s="11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106.29411764705883</v>
      </c>
      <c r="P782" s="7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2">
        <f t="shared" si="76"/>
        <v>42573.208333333328</v>
      </c>
      <c r="T782" s="11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50.735632183908038</v>
      </c>
      <c r="P783" s="7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2">
        <f t="shared" si="76"/>
        <v>40482.208333333336</v>
      </c>
      <c r="T783" s="11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215.31372549019611</v>
      </c>
      <c r="P784" s="7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2">
        <f t="shared" si="76"/>
        <v>40603.25</v>
      </c>
      <c r="T784" s="11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141.22972972972974</v>
      </c>
      <c r="P785" s="7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2">
        <f t="shared" si="76"/>
        <v>41625.25</v>
      </c>
      <c r="T785" s="11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115.33745781777279</v>
      </c>
      <c r="P786" s="7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2">
        <f t="shared" si="76"/>
        <v>42435.25</v>
      </c>
      <c r="T786" s="11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193.11940298507463</v>
      </c>
      <c r="P787" s="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2">
        <f t="shared" si="76"/>
        <v>43582.208333333328</v>
      </c>
      <c r="T787" s="11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729.73333333333335</v>
      </c>
      <c r="P788" s="7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2">
        <f t="shared" si="76"/>
        <v>43186.208333333328</v>
      </c>
      <c r="T788" s="11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99.66339869281046</v>
      </c>
      <c r="P789" s="7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2">
        <f t="shared" si="76"/>
        <v>40684.208333333336</v>
      </c>
      <c r="T789" s="11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88.166666666666671</v>
      </c>
      <c r="P790" s="7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2">
        <f t="shared" si="76"/>
        <v>41202.208333333336</v>
      </c>
      <c r="T790" s="11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37.233333333333334</v>
      </c>
      <c r="P791" s="7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2">
        <f t="shared" si="76"/>
        <v>41786.208333333336</v>
      </c>
      <c r="T791" s="11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30.540075309306079</v>
      </c>
      <c r="P792" s="7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2">
        <f t="shared" si="76"/>
        <v>40223.25</v>
      </c>
      <c r="T792" s="11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25.714285714285712</v>
      </c>
      <c r="P793" s="7">
        <f t="shared" si="73"/>
        <v>90</v>
      </c>
      <c r="Q793" t="str">
        <f t="shared" si="74"/>
        <v>food</v>
      </c>
      <c r="R793" t="str">
        <f t="shared" si="75"/>
        <v>food trucks</v>
      </c>
      <c r="S793" s="12">
        <f t="shared" si="76"/>
        <v>42715.25</v>
      </c>
      <c r="T793" s="11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34</v>
      </c>
      <c r="P794" s="7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2">
        <f t="shared" si="76"/>
        <v>41451.208333333336</v>
      </c>
      <c r="T794" s="11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1185.909090909091</v>
      </c>
      <c r="P795" s="7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2">
        <f t="shared" si="76"/>
        <v>41450.208333333336</v>
      </c>
      <c r="T795" s="11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125.39393939393939</v>
      </c>
      <c r="P796" s="7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2">
        <f t="shared" si="76"/>
        <v>43091.25</v>
      </c>
      <c r="T796" s="11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14.394366197183098</v>
      </c>
      <c r="P797" s="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2">
        <f t="shared" si="76"/>
        <v>42675.208333333328</v>
      </c>
      <c r="T797" s="11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54.807692307692314</v>
      </c>
      <c r="P798" s="7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2">
        <f t="shared" si="76"/>
        <v>41859.208333333336</v>
      </c>
      <c r="T798" s="11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109.63157894736841</v>
      </c>
      <c r="P799" s="7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2">
        <f t="shared" si="76"/>
        <v>43464.25</v>
      </c>
      <c r="T799" s="11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188.47058823529412</v>
      </c>
      <c r="P800" s="7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2">
        <f t="shared" si="76"/>
        <v>41060.208333333336</v>
      </c>
      <c r="T800" s="11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87.008284023668637</v>
      </c>
      <c r="P801" s="7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2">
        <f t="shared" si="76"/>
        <v>42399.25</v>
      </c>
      <c r="T801" s="11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1</v>
      </c>
      <c r="P802" s="7">
        <f t="shared" si="73"/>
        <v>1</v>
      </c>
      <c r="Q802" t="str">
        <f t="shared" si="74"/>
        <v>music</v>
      </c>
      <c r="R802" t="str">
        <f t="shared" si="75"/>
        <v>rock</v>
      </c>
      <c r="S802" s="12">
        <f t="shared" si="76"/>
        <v>42167.208333333328</v>
      </c>
      <c r="T802" s="11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202.9130434782609</v>
      </c>
      <c r="P803" s="7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2">
        <f t="shared" si="76"/>
        <v>43830.25</v>
      </c>
      <c r="T803" s="11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197.03225806451613</v>
      </c>
      <c r="P804" s="7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2">
        <f t="shared" si="76"/>
        <v>43650.208333333328</v>
      </c>
      <c r="T804" s="11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107</v>
      </c>
      <c r="P805" s="7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2">
        <f t="shared" si="76"/>
        <v>43492.25</v>
      </c>
      <c r="T805" s="11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268.73076923076923</v>
      </c>
      <c r="P806" s="7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2">
        <f t="shared" si="76"/>
        <v>43102.25</v>
      </c>
      <c r="T806" s="11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50.845360824742272</v>
      </c>
      <c r="P807" s="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2">
        <f t="shared" si="76"/>
        <v>41958.25</v>
      </c>
      <c r="T807" s="11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1180.2857142857142</v>
      </c>
      <c r="P808" s="7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2">
        <f t="shared" si="76"/>
        <v>40973.25</v>
      </c>
      <c r="T808" s="11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264</v>
      </c>
      <c r="P809" s="7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2">
        <f t="shared" si="76"/>
        <v>43753.208333333328</v>
      </c>
      <c r="T809" s="11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30.44230769230769</v>
      </c>
      <c r="P810" s="7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2">
        <f t="shared" si="76"/>
        <v>42507.208333333328</v>
      </c>
      <c r="T810" s="11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62.880681818181813</v>
      </c>
      <c r="P811" s="7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2">
        <f t="shared" si="76"/>
        <v>41135.208333333336</v>
      </c>
      <c r="T811" s="11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193.125</v>
      </c>
      <c r="P812" s="7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2">
        <f t="shared" si="76"/>
        <v>43067.25</v>
      </c>
      <c r="T812" s="11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77.102702702702715</v>
      </c>
      <c r="P813" s="7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2">
        <f t="shared" si="76"/>
        <v>42378.25</v>
      </c>
      <c r="T813" s="11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225.52763819095478</v>
      </c>
      <c r="P814" s="7">
        <f t="shared" si="73"/>
        <v>48</v>
      </c>
      <c r="Q814" t="str">
        <f t="shared" si="74"/>
        <v>publishing</v>
      </c>
      <c r="R814" t="str">
        <f t="shared" si="75"/>
        <v>nonfiction</v>
      </c>
      <c r="S814" s="12">
        <f t="shared" si="76"/>
        <v>43206.208333333328</v>
      </c>
      <c r="T814" s="11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239.40625</v>
      </c>
      <c r="P815" s="7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2">
        <f t="shared" si="76"/>
        <v>41148.208333333336</v>
      </c>
      <c r="T815" s="11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92.1875</v>
      </c>
      <c r="P816" s="7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2">
        <f t="shared" si="76"/>
        <v>42517.208333333328</v>
      </c>
      <c r="T816" s="11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130.23333333333335</v>
      </c>
      <c r="P817" s="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2">
        <f t="shared" si="76"/>
        <v>43068.25</v>
      </c>
      <c r="T817" s="11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615.21739130434787</v>
      </c>
      <c r="P818" s="7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2">
        <f t="shared" si="76"/>
        <v>41680.25</v>
      </c>
      <c r="T818" s="11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368.79532163742692</v>
      </c>
      <c r="P819" s="7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2">
        <f t="shared" si="76"/>
        <v>43589.208333333328</v>
      </c>
      <c r="T819" s="11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1094.8571428571429</v>
      </c>
      <c r="P820" s="7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2">
        <f t="shared" si="76"/>
        <v>43486.25</v>
      </c>
      <c r="T820" s="11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50.662921348314605</v>
      </c>
      <c r="P821" s="7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2">
        <f t="shared" si="76"/>
        <v>41237.25</v>
      </c>
      <c r="T821" s="11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800.6</v>
      </c>
      <c r="P822" s="7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2">
        <f t="shared" si="76"/>
        <v>43310.208333333328</v>
      </c>
      <c r="T822" s="11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291.28571428571428</v>
      </c>
      <c r="P823" s="7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2">
        <f t="shared" si="76"/>
        <v>42794.25</v>
      </c>
      <c r="T823" s="11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349.9666666666667</v>
      </c>
      <c r="P824" s="7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2">
        <f t="shared" si="76"/>
        <v>41698.25</v>
      </c>
      <c r="T824" s="11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357.07317073170731</v>
      </c>
      <c r="P825" s="7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2">
        <f t="shared" si="76"/>
        <v>41892.208333333336</v>
      </c>
      <c r="T825" s="11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126.48941176470588</v>
      </c>
      <c r="P826" s="7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2">
        <f t="shared" si="76"/>
        <v>40348.208333333336</v>
      </c>
      <c r="T826" s="11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387.5</v>
      </c>
      <c r="P827" s="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2">
        <f t="shared" si="76"/>
        <v>42941.208333333328</v>
      </c>
      <c r="T827" s="11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457.03571428571428</v>
      </c>
      <c r="P828" s="7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2">
        <f t="shared" si="76"/>
        <v>40525.25</v>
      </c>
      <c r="T828" s="11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266.69565217391306</v>
      </c>
      <c r="P829" s="7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2">
        <f t="shared" si="76"/>
        <v>40666.208333333336</v>
      </c>
      <c r="T829" s="11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69</v>
      </c>
      <c r="P830" s="7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2">
        <f t="shared" si="76"/>
        <v>43340.208333333328</v>
      </c>
      <c r="T830" s="11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51.34375</v>
      </c>
      <c r="P831" s="7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2">
        <f t="shared" si="76"/>
        <v>42164.208333333328</v>
      </c>
      <c r="T831" s="11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</v>
      </c>
      <c r="P832" s="7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2">
        <f t="shared" si="76"/>
        <v>43103.25</v>
      </c>
      <c r="T832" s="11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108.97734294541709</v>
      </c>
      <c r="P833" s="7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2">
        <f t="shared" si="76"/>
        <v>40994.208333333336</v>
      </c>
      <c r="T833" s="11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315.17592592592592</v>
      </c>
      <c r="P834" s="7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2">
        <f t="shared" si="76"/>
        <v>42299.208333333328</v>
      </c>
      <c r="T834" s="11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(E835/D835)*100</f>
        <v>157.69117647058823</v>
      </c>
      <c r="P835" s="7">
        <f t="shared" ref="P835:P898" si="79">IF(G835=0, 0, E835/G835)</f>
        <v>64.987878787878785</v>
      </c>
      <c r="Q835" t="str">
        <f t="shared" ref="Q835:Q898" si="80">LEFT(N835, FIND("/", N835) -1)</f>
        <v>publishing</v>
      </c>
      <c r="R835" t="str">
        <f t="shared" ref="R835:R898" si="81">MID(N835, FIND("/",N835)+1, LEN(N835))</f>
        <v>translations</v>
      </c>
      <c r="S835" s="12">
        <f t="shared" ref="S835:S898" si="82">(((J835/60)/60)/24)+DATE(1970,1,1)</f>
        <v>40588.25</v>
      </c>
      <c r="T835" s="11">
        <f t="shared" ref="T835:T898" si="83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153.8082191780822</v>
      </c>
      <c r="P836" s="7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2">
        <f t="shared" si="82"/>
        <v>41448.208333333336</v>
      </c>
      <c r="T836" s="11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89.738979118329468</v>
      </c>
      <c r="P837" s="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2">
        <f t="shared" si="82"/>
        <v>42063.25</v>
      </c>
      <c r="T837" s="11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75.135802469135797</v>
      </c>
      <c r="P838" s="7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2">
        <f t="shared" si="82"/>
        <v>40214.25</v>
      </c>
      <c r="T838" s="11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852.88135593220341</v>
      </c>
      <c r="P839" s="7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2">
        <f t="shared" si="82"/>
        <v>40629.208333333336</v>
      </c>
      <c r="T839" s="11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138.90625</v>
      </c>
      <c r="P840" s="7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2">
        <f t="shared" si="82"/>
        <v>43370.208333333328</v>
      </c>
      <c r="T840" s="11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190.18181818181819</v>
      </c>
      <c r="P841" s="7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2">
        <f t="shared" si="82"/>
        <v>41715.208333333336</v>
      </c>
      <c r="T841" s="11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100.24333619948409</v>
      </c>
      <c r="P842" s="7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2">
        <f t="shared" si="82"/>
        <v>41836.208333333336</v>
      </c>
      <c r="T842" s="11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142.75824175824175</v>
      </c>
      <c r="P843" s="7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2">
        <f t="shared" si="82"/>
        <v>42419.25</v>
      </c>
      <c r="T843" s="11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563.13333333333333</v>
      </c>
      <c r="P844" s="7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2">
        <f t="shared" si="82"/>
        <v>43266.208333333328</v>
      </c>
      <c r="T844" s="11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30.715909090909086</v>
      </c>
      <c r="P845" s="7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43338.208333333328</v>
      </c>
      <c r="T845" s="11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99.39772727272728</v>
      </c>
      <c r="P846" s="7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2">
        <f t="shared" si="82"/>
        <v>40930.25</v>
      </c>
      <c r="T846" s="11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197.54935622317598</v>
      </c>
      <c r="P847" s="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2">
        <f t="shared" si="82"/>
        <v>43235.208333333328</v>
      </c>
      <c r="T847" s="11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508.5</v>
      </c>
      <c r="P848" s="7">
        <f t="shared" si="79"/>
        <v>105.9375</v>
      </c>
      <c r="Q848" t="str">
        <f t="shared" si="80"/>
        <v>technology</v>
      </c>
      <c r="R848" t="str">
        <f t="shared" si="81"/>
        <v>web</v>
      </c>
      <c r="S848" s="12">
        <f t="shared" si="82"/>
        <v>43302.208333333328</v>
      </c>
      <c r="T848" s="11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237.74468085106383</v>
      </c>
      <c r="P849" s="7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2">
        <f t="shared" si="82"/>
        <v>43107.25</v>
      </c>
      <c r="T849" s="11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338.46875</v>
      </c>
      <c r="P850" s="7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2">
        <f t="shared" si="82"/>
        <v>40341.208333333336</v>
      </c>
      <c r="T850" s="11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133.08955223880596</v>
      </c>
      <c r="P851" s="7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2">
        <f t="shared" si="82"/>
        <v>40948.25</v>
      </c>
      <c r="T851" s="11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1</v>
      </c>
      <c r="P852" s="7">
        <f t="shared" si="79"/>
        <v>1</v>
      </c>
      <c r="Q852" t="str">
        <f t="shared" si="80"/>
        <v>music</v>
      </c>
      <c r="R852" t="str">
        <f t="shared" si="81"/>
        <v>rock</v>
      </c>
      <c r="S852" s="12">
        <f t="shared" si="82"/>
        <v>40866.25</v>
      </c>
      <c r="T852" s="11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207.79999999999998</v>
      </c>
      <c r="P853" s="7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2">
        <f t="shared" si="82"/>
        <v>41031.208333333336</v>
      </c>
      <c r="T853" s="11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51.122448979591837</v>
      </c>
      <c r="P854" s="7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2">
        <f t="shared" si="82"/>
        <v>40740.208333333336</v>
      </c>
      <c r="T854" s="11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652.05847953216369</v>
      </c>
      <c r="P855" s="7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2">
        <f t="shared" si="82"/>
        <v>40714.208333333336</v>
      </c>
      <c r="T855" s="11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113.63099415204678</v>
      </c>
      <c r="P856" s="7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2">
        <f t="shared" si="82"/>
        <v>43787.25</v>
      </c>
      <c r="T856" s="11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102.37606837606839</v>
      </c>
      <c r="P857" s="7">
        <f t="shared" si="79"/>
        <v>53</v>
      </c>
      <c r="Q857" t="str">
        <f t="shared" si="80"/>
        <v>theater</v>
      </c>
      <c r="R857" t="str">
        <f t="shared" si="81"/>
        <v>plays</v>
      </c>
      <c r="S857" s="12">
        <f t="shared" si="82"/>
        <v>40712.208333333336</v>
      </c>
      <c r="T857" s="11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356.58333333333331</v>
      </c>
      <c r="P858" s="7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2">
        <f t="shared" si="82"/>
        <v>41023.208333333336</v>
      </c>
      <c r="T858" s="11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139.86792452830187</v>
      </c>
      <c r="P859" s="7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2">
        <f t="shared" si="82"/>
        <v>40944.25</v>
      </c>
      <c r="T859" s="11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69.45</v>
      </c>
      <c r="P860" s="7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2">
        <f t="shared" si="82"/>
        <v>43211.208333333328</v>
      </c>
      <c r="T860" s="11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35.534246575342465</v>
      </c>
      <c r="P861" s="7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2">
        <f t="shared" si="82"/>
        <v>41334.25</v>
      </c>
      <c r="T861" s="11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251.65</v>
      </c>
      <c r="P862" s="7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2">
        <f t="shared" si="82"/>
        <v>43515.25</v>
      </c>
      <c r="T862" s="11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105.87500000000001</v>
      </c>
      <c r="P863" s="7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2">
        <f t="shared" si="82"/>
        <v>40258.208333333336</v>
      </c>
      <c r="T863" s="11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187.42857142857144</v>
      </c>
      <c r="P864" s="7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2">
        <f t="shared" si="82"/>
        <v>40756.208333333336</v>
      </c>
      <c r="T864" s="11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386.78571428571428</v>
      </c>
      <c r="P865" s="7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2">
        <f t="shared" si="82"/>
        <v>42172.208333333328</v>
      </c>
      <c r="T865" s="11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347.07142857142856</v>
      </c>
      <c r="P866" s="7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2">
        <f t="shared" si="82"/>
        <v>42601.208333333328</v>
      </c>
      <c r="T866" s="11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185.82098765432099</v>
      </c>
      <c r="P867" s="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2">
        <f t="shared" si="82"/>
        <v>41897.208333333336</v>
      </c>
      <c r="T867" s="11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43.241247264770237</v>
      </c>
      <c r="P868" s="7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2">
        <f t="shared" si="82"/>
        <v>40671.208333333336</v>
      </c>
      <c r="T868" s="11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162.4375</v>
      </c>
      <c r="P869" s="7">
        <f t="shared" si="79"/>
        <v>25.99</v>
      </c>
      <c r="Q869" t="str">
        <f t="shared" si="80"/>
        <v>food</v>
      </c>
      <c r="R869" t="str">
        <f t="shared" si="81"/>
        <v>food trucks</v>
      </c>
      <c r="S869" s="12">
        <f t="shared" si="82"/>
        <v>43382.208333333328</v>
      </c>
      <c r="T869" s="11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184.84285714285716</v>
      </c>
      <c r="P870" s="7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2">
        <f t="shared" si="82"/>
        <v>41559.208333333336</v>
      </c>
      <c r="T870" s="11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23.703520691785052</v>
      </c>
      <c r="P871" s="7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2">
        <f t="shared" si="82"/>
        <v>40350.208333333336</v>
      </c>
      <c r="T871" s="11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89.870129870129873</v>
      </c>
      <c r="P872" s="7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2">
        <f t="shared" si="82"/>
        <v>42240.208333333328</v>
      </c>
      <c r="T872" s="11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272.6041958041958</v>
      </c>
      <c r="P873" s="7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2">
        <f t="shared" si="82"/>
        <v>43040.208333333328</v>
      </c>
      <c r="T873" s="11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170.04255319148936</v>
      </c>
      <c r="P874" s="7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2">
        <f t="shared" si="82"/>
        <v>43346.208333333328</v>
      </c>
      <c r="T874" s="11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188.28503562945369</v>
      </c>
      <c r="P875" s="7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2">
        <f t="shared" si="82"/>
        <v>41647.25</v>
      </c>
      <c r="T875" s="11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346.93532338308455</v>
      </c>
      <c r="P876" s="7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2">
        <f t="shared" si="82"/>
        <v>40291.208333333336</v>
      </c>
      <c r="T876" s="11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69.177215189873422</v>
      </c>
      <c r="P877" s="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2">
        <f t="shared" si="82"/>
        <v>40556.25</v>
      </c>
      <c r="T877" s="11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25.433734939759034</v>
      </c>
      <c r="P878" s="7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2">
        <f t="shared" si="82"/>
        <v>43624.208333333328</v>
      </c>
      <c r="T878" s="11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77.400977995110026</v>
      </c>
      <c r="P879" s="7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2">
        <f t="shared" si="82"/>
        <v>42577.208333333328</v>
      </c>
      <c r="T879" s="11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37.481481481481481</v>
      </c>
      <c r="P880" s="7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2">
        <f t="shared" si="82"/>
        <v>43845.25</v>
      </c>
      <c r="T880" s="11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543.79999999999995</v>
      </c>
      <c r="P881" s="7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2">
        <f t="shared" si="82"/>
        <v>42788.25</v>
      </c>
      <c r="T881" s="11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228.52189349112427</v>
      </c>
      <c r="P882" s="7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2">
        <f t="shared" si="82"/>
        <v>43667.208333333328</v>
      </c>
      <c r="T882" s="11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38.948339483394832</v>
      </c>
      <c r="P883" s="7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2">
        <f t="shared" si="82"/>
        <v>42194.208333333328</v>
      </c>
      <c r="T883" s="11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370</v>
      </c>
      <c r="P884" s="7">
        <f t="shared" si="79"/>
        <v>37</v>
      </c>
      <c r="Q884" t="str">
        <f t="shared" si="80"/>
        <v>theater</v>
      </c>
      <c r="R884" t="str">
        <f t="shared" si="81"/>
        <v>plays</v>
      </c>
      <c r="S884" s="12">
        <f t="shared" si="82"/>
        <v>42025.25</v>
      </c>
      <c r="T884" s="11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237.91176470588232</v>
      </c>
      <c r="P885" s="7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2">
        <f t="shared" si="82"/>
        <v>40323.208333333336</v>
      </c>
      <c r="T885" s="11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64.036299765807954</v>
      </c>
      <c r="P886" s="7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2">
        <f t="shared" si="82"/>
        <v>41763.208333333336</v>
      </c>
      <c r="T886" s="11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118.27777777777777</v>
      </c>
      <c r="P887" s="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2">
        <f t="shared" si="82"/>
        <v>40335.208333333336</v>
      </c>
      <c r="T887" s="11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84.824037184594957</v>
      </c>
      <c r="P888" s="7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2">
        <f t="shared" si="82"/>
        <v>40416.208333333336</v>
      </c>
      <c r="T888" s="11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29.346153846153843</v>
      </c>
      <c r="P889" s="7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2">
        <f t="shared" si="82"/>
        <v>42202.208333333328</v>
      </c>
      <c r="T889" s="11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209.89655172413794</v>
      </c>
      <c r="P890" s="7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2">
        <f t="shared" si="82"/>
        <v>42836.208333333328</v>
      </c>
      <c r="T890" s="11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169.78571428571431</v>
      </c>
      <c r="P891" s="7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2">
        <f t="shared" si="82"/>
        <v>41710.208333333336</v>
      </c>
      <c r="T891" s="11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115.95907738095239</v>
      </c>
      <c r="P892" s="7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2">
        <f t="shared" si="82"/>
        <v>43640.208333333328</v>
      </c>
      <c r="T892" s="11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258.59999999999997</v>
      </c>
      <c r="P893" s="7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2">
        <f t="shared" si="82"/>
        <v>40880.25</v>
      </c>
      <c r="T893" s="11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230.58333333333331</v>
      </c>
      <c r="P894" s="7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2">
        <f t="shared" si="82"/>
        <v>40319.208333333336</v>
      </c>
      <c r="T894" s="11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128.21428571428572</v>
      </c>
      <c r="P895" s="7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2">
        <f t="shared" si="82"/>
        <v>42170.208333333328</v>
      </c>
      <c r="T895" s="11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188.70588235294116</v>
      </c>
      <c r="P896" s="7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2">
        <f t="shared" si="82"/>
        <v>41466.208333333336</v>
      </c>
      <c r="T896" s="11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6.9511889862327907</v>
      </c>
      <c r="P897" s="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2">
        <f t="shared" si="82"/>
        <v>43134.25</v>
      </c>
      <c r="T897" s="11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774.43434343434342</v>
      </c>
      <c r="P898" s="7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2">
        <f t="shared" si="82"/>
        <v>40738.208333333336</v>
      </c>
      <c r="T898" s="11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(E899/D899)*100</f>
        <v>27.693181818181817</v>
      </c>
      <c r="P899" s="7">
        <f t="shared" ref="P899:P962" si="85">IF(G899=0, 0, E899/G899)</f>
        <v>90.259259259259252</v>
      </c>
      <c r="Q899" t="str">
        <f t="shared" ref="Q899:Q962" si="86">LEFT(N899, FIND("/", N899) -1)</f>
        <v>theater</v>
      </c>
      <c r="R899" t="str">
        <f t="shared" ref="R899:R962" si="87">MID(N899, FIND("/",N899)+1, LEN(N899))</f>
        <v>plays</v>
      </c>
      <c r="S899" s="12">
        <f t="shared" ref="S899:S962" si="88">(((J899/60)/60)/24)+DATE(1970,1,1)</f>
        <v>43583.208333333328</v>
      </c>
      <c r="T899" s="11">
        <f t="shared" ref="T899:T962" si="8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52.479620323841424</v>
      </c>
      <c r="P900" s="7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2">
        <f t="shared" si="88"/>
        <v>43815.25</v>
      </c>
      <c r="T900" s="11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407.09677419354841</v>
      </c>
      <c r="P901" s="7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2">
        <f t="shared" si="88"/>
        <v>41554.208333333336</v>
      </c>
      <c r="T901" s="11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2</v>
      </c>
      <c r="P902" s="7">
        <f t="shared" si="85"/>
        <v>2</v>
      </c>
      <c r="Q902" t="str">
        <f t="shared" si="86"/>
        <v>technology</v>
      </c>
      <c r="R902" t="str">
        <f t="shared" si="87"/>
        <v>web</v>
      </c>
      <c r="S902" s="12">
        <f t="shared" si="88"/>
        <v>41901.208333333336</v>
      </c>
      <c r="T902" s="11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156.17857142857144</v>
      </c>
      <c r="P903" s="7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2">
        <f t="shared" si="88"/>
        <v>43298.208333333328</v>
      </c>
      <c r="T903" s="11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252.42857142857144</v>
      </c>
      <c r="P904" s="7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2">
        <f t="shared" si="88"/>
        <v>42399.25</v>
      </c>
      <c r="T904" s="11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</v>
      </c>
      <c r="P905" s="7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2">
        <f t="shared" si="88"/>
        <v>41034.208333333336</v>
      </c>
      <c r="T905" s="11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12.230769230769232</v>
      </c>
      <c r="P906" s="7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2">
        <f t="shared" si="88"/>
        <v>41186.208333333336</v>
      </c>
      <c r="T906" s="11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163.98734177215189</v>
      </c>
      <c r="P907" s="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2">
        <f t="shared" si="88"/>
        <v>41536.208333333336</v>
      </c>
      <c r="T907" s="11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162.98181818181817</v>
      </c>
      <c r="P908" s="7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2">
        <f t="shared" si="88"/>
        <v>42868.208333333328</v>
      </c>
      <c r="T908" s="11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20.252747252747252</v>
      </c>
      <c r="P909" s="7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2">
        <f t="shared" si="88"/>
        <v>40660.208333333336</v>
      </c>
      <c r="T909" s="11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319.24083769633506</v>
      </c>
      <c r="P910" s="7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2">
        <f t="shared" si="88"/>
        <v>41031.208333333336</v>
      </c>
      <c r="T910" s="11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478.94444444444446</v>
      </c>
      <c r="P911" s="7">
        <f t="shared" si="85"/>
        <v>107.7625</v>
      </c>
      <c r="Q911" t="str">
        <f t="shared" si="86"/>
        <v>theater</v>
      </c>
      <c r="R911" t="str">
        <f t="shared" si="87"/>
        <v>plays</v>
      </c>
      <c r="S911" s="12">
        <f t="shared" si="88"/>
        <v>43255.208333333328</v>
      </c>
      <c r="T911" s="11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19.556634304207122</v>
      </c>
      <c r="P912" s="7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2">
        <f t="shared" si="88"/>
        <v>42026.25</v>
      </c>
      <c r="T912" s="11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198.94827586206895</v>
      </c>
      <c r="P913" s="7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2">
        <f t="shared" si="88"/>
        <v>43717.208333333328</v>
      </c>
      <c r="T913" s="11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795</v>
      </c>
      <c r="P914" s="7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2">
        <f t="shared" si="88"/>
        <v>41157.208333333336</v>
      </c>
      <c r="T914" s="11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50.621082621082621</v>
      </c>
      <c r="P915" s="7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2">
        <f t="shared" si="88"/>
        <v>43597.208333333328</v>
      </c>
      <c r="T915" s="11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57.4375</v>
      </c>
      <c r="P916" s="7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2">
        <f t="shared" si="88"/>
        <v>41490.208333333336</v>
      </c>
      <c r="T916" s="11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155.62827640984909</v>
      </c>
      <c r="P917" s="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2">
        <f t="shared" si="88"/>
        <v>42976.208333333328</v>
      </c>
      <c r="T917" s="11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36.297297297297298</v>
      </c>
      <c r="P918" s="7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2">
        <f t="shared" si="88"/>
        <v>41991.25</v>
      </c>
      <c r="T918" s="11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58.25</v>
      </c>
      <c r="P919" s="7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2">
        <f t="shared" si="88"/>
        <v>40722.208333333336</v>
      </c>
      <c r="T919" s="11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237.39473684210526</v>
      </c>
      <c r="P920" s="7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2">
        <f t="shared" si="88"/>
        <v>41117.208333333336</v>
      </c>
      <c r="T920" s="11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58.75</v>
      </c>
      <c r="P921" s="7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2">
        <f t="shared" si="88"/>
        <v>43022.208333333328</v>
      </c>
      <c r="T921" s="11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182.56603773584905</v>
      </c>
      <c r="P922" s="7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2">
        <f t="shared" si="88"/>
        <v>43503.25</v>
      </c>
      <c r="T922" s="11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0.75436408977556113</v>
      </c>
      <c r="P923" s="7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2">
        <f t="shared" si="88"/>
        <v>40951.25</v>
      </c>
      <c r="T923" s="11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175.95330739299609</v>
      </c>
      <c r="P924" s="7">
        <f t="shared" si="85"/>
        <v>40</v>
      </c>
      <c r="Q924" t="str">
        <f t="shared" si="86"/>
        <v>music</v>
      </c>
      <c r="R924" t="str">
        <f t="shared" si="87"/>
        <v>world music</v>
      </c>
      <c r="S924" s="12">
        <f t="shared" si="88"/>
        <v>43443.25</v>
      </c>
      <c r="T924" s="11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237.88235294117646</v>
      </c>
      <c r="P925" s="7">
        <f t="shared" si="85"/>
        <v>101.1</v>
      </c>
      <c r="Q925" t="str">
        <f t="shared" si="86"/>
        <v>theater</v>
      </c>
      <c r="R925" t="str">
        <f t="shared" si="87"/>
        <v>plays</v>
      </c>
      <c r="S925" s="12">
        <f t="shared" si="88"/>
        <v>40373.208333333336</v>
      </c>
      <c r="T925" s="11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488.05076142131981</v>
      </c>
      <c r="P926" s="7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2">
        <f t="shared" si="88"/>
        <v>43769.208333333328</v>
      </c>
      <c r="T926" s="11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224.06666666666669</v>
      </c>
      <c r="P927" s="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2">
        <f t="shared" si="88"/>
        <v>43000.208333333328</v>
      </c>
      <c r="T927" s="11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18.126436781609197</v>
      </c>
      <c r="P928" s="7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2">
        <f t="shared" si="88"/>
        <v>42502.208333333328</v>
      </c>
      <c r="T928" s="11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45.847222222222221</v>
      </c>
      <c r="P929" s="7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2">
        <f t="shared" si="88"/>
        <v>41102.208333333336</v>
      </c>
      <c r="T929" s="11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117.31541218637993</v>
      </c>
      <c r="P930" s="7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2">
        <f t="shared" si="88"/>
        <v>41637.25</v>
      </c>
      <c r="T930" s="11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217.30909090909088</v>
      </c>
      <c r="P931" s="7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2">
        <f t="shared" si="88"/>
        <v>42858.208333333328</v>
      </c>
      <c r="T931" s="11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112.28571428571428</v>
      </c>
      <c r="P932" s="7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2">
        <f t="shared" si="88"/>
        <v>42060.25</v>
      </c>
      <c r="T932" s="11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72.51898734177216</v>
      </c>
      <c r="P933" s="7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2">
        <f t="shared" si="88"/>
        <v>41818.208333333336</v>
      </c>
      <c r="T933" s="11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212.30434782608697</v>
      </c>
      <c r="P934" s="7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2">
        <f t="shared" si="88"/>
        <v>41709.208333333336</v>
      </c>
      <c r="T934" s="11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239.74657534246577</v>
      </c>
      <c r="P935" s="7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2">
        <f t="shared" si="88"/>
        <v>41372.208333333336</v>
      </c>
      <c r="T935" s="11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181.93548387096774</v>
      </c>
      <c r="P936" s="7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2">
        <f t="shared" si="88"/>
        <v>42422.25</v>
      </c>
      <c r="T936" s="11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164.13114754098362</v>
      </c>
      <c r="P937" s="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2">
        <f t="shared" si="88"/>
        <v>42209.208333333328</v>
      </c>
      <c r="T937" s="11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1.6375968992248062</v>
      </c>
      <c r="P938" s="7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2">
        <f t="shared" si="88"/>
        <v>43668.208333333328</v>
      </c>
      <c r="T938" s="11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49.64385964912281</v>
      </c>
      <c r="P939" s="7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2">
        <f t="shared" si="88"/>
        <v>42334.25</v>
      </c>
      <c r="T939" s="11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109.70652173913042</v>
      </c>
      <c r="P940" s="7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2">
        <f t="shared" si="88"/>
        <v>43263.208333333328</v>
      </c>
      <c r="T940" s="11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49.217948717948715</v>
      </c>
      <c r="P941" s="7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2">
        <f t="shared" si="88"/>
        <v>40670.208333333336</v>
      </c>
      <c r="T941" s="11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62.232323232323225</v>
      </c>
      <c r="P942" s="7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2">
        <f t="shared" si="88"/>
        <v>41244.25</v>
      </c>
      <c r="T942" s="11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13.05813953488372</v>
      </c>
      <c r="P943" s="7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2">
        <f t="shared" si="88"/>
        <v>40552.25</v>
      </c>
      <c r="T943" s="11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64.635416666666671</v>
      </c>
      <c r="P944" s="7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2">
        <f t="shared" si="88"/>
        <v>40568.25</v>
      </c>
      <c r="T944" s="11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159.58666666666667</v>
      </c>
      <c r="P945" s="7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2">
        <f t="shared" si="88"/>
        <v>41906.208333333336</v>
      </c>
      <c r="T945" s="11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81.42</v>
      </c>
      <c r="P946" s="7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2">
        <f t="shared" si="88"/>
        <v>42776.25</v>
      </c>
      <c r="T946" s="11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32.444767441860463</v>
      </c>
      <c r="P947" s="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2">
        <f t="shared" si="88"/>
        <v>41004.208333333336</v>
      </c>
      <c r="T947" s="11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</v>
      </c>
      <c r="P948" s="7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2">
        <f t="shared" si="88"/>
        <v>40710.208333333336</v>
      </c>
      <c r="T948" s="11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26.694444444444443</v>
      </c>
      <c r="P949" s="7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2">
        <f t="shared" si="88"/>
        <v>41908.208333333336</v>
      </c>
      <c r="T949" s="11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62.957446808510639</v>
      </c>
      <c r="P950" s="7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2">
        <f t="shared" si="88"/>
        <v>41985.25</v>
      </c>
      <c r="T950" s="11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161.35593220338984</v>
      </c>
      <c r="P951" s="7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2">
        <f t="shared" si="88"/>
        <v>42112.208333333328</v>
      </c>
      <c r="T951" s="11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5</v>
      </c>
      <c r="P952" s="7">
        <f t="shared" si="85"/>
        <v>5</v>
      </c>
      <c r="Q952" t="str">
        <f t="shared" si="86"/>
        <v>theater</v>
      </c>
      <c r="R952" t="str">
        <f t="shared" si="87"/>
        <v>plays</v>
      </c>
      <c r="S952" s="12">
        <f t="shared" si="88"/>
        <v>43571.208333333328</v>
      </c>
      <c r="T952" s="11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1096.9379310344827</v>
      </c>
      <c r="P953" s="7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2">
        <f t="shared" si="88"/>
        <v>42730.25</v>
      </c>
      <c r="T953" s="11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70.094158075601371</v>
      </c>
      <c r="P954" s="7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2">
        <f t="shared" si="88"/>
        <v>42591.208333333328</v>
      </c>
      <c r="T954" s="11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60</v>
      </c>
      <c r="P955" s="7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2">
        <f t="shared" si="88"/>
        <v>42358.25</v>
      </c>
      <c r="T955" s="11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367.0985915492958</v>
      </c>
      <c r="P956" s="7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2">
        <f t="shared" si="88"/>
        <v>41174.208333333336</v>
      </c>
      <c r="T956" s="11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1109</v>
      </c>
      <c r="P957" s="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2">
        <f t="shared" si="88"/>
        <v>41238.25</v>
      </c>
      <c r="T957" s="11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19.028784648187631</v>
      </c>
      <c r="P958" s="7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2">
        <f t="shared" si="88"/>
        <v>42360.25</v>
      </c>
      <c r="T958" s="11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126.87755102040816</v>
      </c>
      <c r="P959" s="7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2">
        <f t="shared" si="88"/>
        <v>40955.25</v>
      </c>
      <c r="T959" s="11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734.63636363636363</v>
      </c>
      <c r="P960" s="7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2">
        <f t="shared" si="88"/>
        <v>40350.208333333336</v>
      </c>
      <c r="T960" s="11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4.5731034482758623</v>
      </c>
      <c r="P961" s="7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2">
        <f t="shared" si="88"/>
        <v>40357.208333333336</v>
      </c>
      <c r="T961" s="11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85.054545454545448</v>
      </c>
      <c r="P962" s="7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2">
        <f t="shared" si="88"/>
        <v>42408.25</v>
      </c>
      <c r="T962" s="11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(E963/D963)*100</f>
        <v>119.29824561403508</v>
      </c>
      <c r="P963" s="7">
        <f t="shared" ref="P963:P1001" si="91">IF(G963=0, 0, E963/G963)</f>
        <v>43.87096774193548</v>
      </c>
      <c r="Q963" t="str">
        <f t="shared" ref="Q963:Q1001" si="92">LEFT(N963, FIND("/", N963) -1)</f>
        <v>publishing</v>
      </c>
      <c r="R963" t="str">
        <f t="shared" ref="R963:R1001" si="93">MID(N963, FIND("/",N963)+1, LEN(N963))</f>
        <v>translations</v>
      </c>
      <c r="S963" s="12">
        <f t="shared" ref="S963:S1001" si="94">(((J963/60)/60)/24)+DATE(1970,1,1)</f>
        <v>40591.25</v>
      </c>
      <c r="T963" s="11">
        <f t="shared" ref="T963:T1001" si="95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296.02777777777777</v>
      </c>
      <c r="P964" s="7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2">
        <f t="shared" si="94"/>
        <v>41592.25</v>
      </c>
      <c r="T964" s="11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84.694915254237287</v>
      </c>
      <c r="P965" s="7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2">
        <f t="shared" si="94"/>
        <v>40607.25</v>
      </c>
      <c r="T965" s="11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355.7837837837838</v>
      </c>
      <c r="P966" s="7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2">
        <f t="shared" si="94"/>
        <v>42135.208333333328</v>
      </c>
      <c r="T966" s="11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386.40909090909093</v>
      </c>
      <c r="P967" s="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2">
        <f t="shared" si="94"/>
        <v>40203.25</v>
      </c>
      <c r="T967" s="11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792.23529411764707</v>
      </c>
      <c r="P968" s="7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2">
        <f t="shared" si="94"/>
        <v>42901.208333333328</v>
      </c>
      <c r="T968" s="11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137.03393665158373</v>
      </c>
      <c r="P969" s="7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2">
        <f t="shared" si="94"/>
        <v>41005.208333333336</v>
      </c>
      <c r="T969" s="11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338.20833333333337</v>
      </c>
      <c r="P970" s="7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2">
        <f t="shared" si="94"/>
        <v>40544.25</v>
      </c>
      <c r="T970" s="11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108.22784810126582</v>
      </c>
      <c r="P971" s="7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2">
        <f t="shared" si="94"/>
        <v>43821.25</v>
      </c>
      <c r="T971" s="11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60.757639620653315</v>
      </c>
      <c r="P972" s="7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2">
        <f t="shared" si="94"/>
        <v>40672.208333333336</v>
      </c>
      <c r="T972" s="11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27.725490196078432</v>
      </c>
      <c r="P973" s="7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2">
        <f t="shared" si="94"/>
        <v>41555.208333333336</v>
      </c>
      <c r="T973" s="11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228.3934426229508</v>
      </c>
      <c r="P974" s="7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2">
        <f t="shared" si="94"/>
        <v>41792.208333333336</v>
      </c>
      <c r="T974" s="11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21.615194054500414</v>
      </c>
      <c r="P975" s="7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2">
        <f t="shared" si="94"/>
        <v>40522.25</v>
      </c>
      <c r="T975" s="11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373.875</v>
      </c>
      <c r="P976" s="7">
        <f t="shared" si="91"/>
        <v>93.46875</v>
      </c>
      <c r="Q976" t="str">
        <f t="shared" si="92"/>
        <v>music</v>
      </c>
      <c r="R976" t="str">
        <f t="shared" si="93"/>
        <v>indie rock</v>
      </c>
      <c r="S976" s="12">
        <f t="shared" si="94"/>
        <v>41412.208333333336</v>
      </c>
      <c r="T976" s="11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154.92592592592592</v>
      </c>
      <c r="P977" s="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2">
        <f t="shared" si="94"/>
        <v>42337.25</v>
      </c>
      <c r="T977" s="11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322.14999999999998</v>
      </c>
      <c r="P978" s="7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2">
        <f t="shared" si="94"/>
        <v>40571.25</v>
      </c>
      <c r="T978" s="11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73.957142857142856</v>
      </c>
      <c r="P979" s="7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2">
        <f t="shared" si="94"/>
        <v>43138.25</v>
      </c>
      <c r="T979" s="11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864.1</v>
      </c>
      <c r="P980" s="7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2">
        <f t="shared" si="94"/>
        <v>42686.25</v>
      </c>
      <c r="T980" s="11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143.26245847176079</v>
      </c>
      <c r="P981" s="7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2">
        <f t="shared" si="94"/>
        <v>42078.208333333328</v>
      </c>
      <c r="T981" s="11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40.281762295081968</v>
      </c>
      <c r="P982" s="7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2">
        <f t="shared" si="94"/>
        <v>42307.208333333328</v>
      </c>
      <c r="T982" s="11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178.22388059701493</v>
      </c>
      <c r="P983" s="7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2">
        <f t="shared" si="94"/>
        <v>43094.25</v>
      </c>
      <c r="T983" s="11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84.930555555555557</v>
      </c>
      <c r="P984" s="7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2">
        <f t="shared" si="94"/>
        <v>40743.208333333336</v>
      </c>
      <c r="T984" s="11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145.93648334624322</v>
      </c>
      <c r="P985" s="7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43681.208333333328</v>
      </c>
      <c r="T985" s="11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152.46153846153848</v>
      </c>
      <c r="P986" s="7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2">
        <f t="shared" si="94"/>
        <v>43716.208333333328</v>
      </c>
      <c r="T986" s="11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67.129542790152414</v>
      </c>
      <c r="P987" s="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2">
        <f t="shared" si="94"/>
        <v>41614.25</v>
      </c>
      <c r="T987" s="11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40.307692307692307</v>
      </c>
      <c r="P988" s="7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2">
        <f t="shared" si="94"/>
        <v>40638.208333333336</v>
      </c>
      <c r="T988" s="11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216.79032258064518</v>
      </c>
      <c r="P989" s="7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2">
        <f t="shared" si="94"/>
        <v>42852.208333333328</v>
      </c>
      <c r="T989" s="11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52.117021276595743</v>
      </c>
      <c r="P990" s="7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2">
        <f t="shared" si="94"/>
        <v>42686.25</v>
      </c>
      <c r="T990" s="11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499.58333333333337</v>
      </c>
      <c r="P991" s="7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2">
        <f t="shared" si="94"/>
        <v>43571.208333333328</v>
      </c>
      <c r="T991" s="11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87.679487179487182</v>
      </c>
      <c r="P992" s="7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2">
        <f t="shared" si="94"/>
        <v>42432.25</v>
      </c>
      <c r="T992" s="11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113.17346938775511</v>
      </c>
      <c r="P993" s="7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2">
        <f t="shared" si="94"/>
        <v>41907.208333333336</v>
      </c>
      <c r="T993" s="11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426.54838709677421</v>
      </c>
      <c r="P994" s="7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2">
        <f t="shared" si="94"/>
        <v>43227.208333333328</v>
      </c>
      <c r="T994" s="11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77.632653061224488</v>
      </c>
      <c r="P995" s="7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2">
        <f t="shared" si="94"/>
        <v>42362.25</v>
      </c>
      <c r="T995" s="11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52.496810772501767</v>
      </c>
      <c r="P996" s="7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2">
        <f t="shared" si="94"/>
        <v>41929.208333333336</v>
      </c>
      <c r="T996" s="11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157.46762589928059</v>
      </c>
      <c r="P997" s="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2">
        <f t="shared" si="94"/>
        <v>43408.208333333328</v>
      </c>
      <c r="T997" s="11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72.939393939393938</v>
      </c>
      <c r="P998" s="7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2">
        <f t="shared" si="94"/>
        <v>41276.25</v>
      </c>
      <c r="T998" s="11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60.565789473684205</v>
      </c>
      <c r="P999" s="7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2">
        <f t="shared" si="94"/>
        <v>41659.25</v>
      </c>
      <c r="T999" s="11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56.791291291291287</v>
      </c>
      <c r="P1000" s="7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2">
        <f t="shared" si="94"/>
        <v>40220.25</v>
      </c>
      <c r="T1000" s="11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56.542754275427541</v>
      </c>
      <c r="P1001" s="7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2">
        <f t="shared" si="94"/>
        <v>42550.208333333328</v>
      </c>
      <c r="T1001" s="11">
        <f t="shared" si="95"/>
        <v>42557.208333333328</v>
      </c>
    </row>
  </sheetData>
  <conditionalFormatting sqref="F1:F1048576">
    <cfRule type="expression" dxfId="24" priority="5">
      <formula>F1="live"</formula>
    </cfRule>
    <cfRule type="expression" dxfId="23" priority="6">
      <formula>F1="canceled"</formula>
    </cfRule>
    <cfRule type="expression" dxfId="22" priority="7">
      <formula>F1="failed"</formula>
    </cfRule>
    <cfRule type="expression" dxfId="21" priority="8">
      <formula>F1="successful"</formula>
    </cfRule>
    <cfRule type="expression" dxfId="20" priority="9">
      <formula>"F1=successful"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3043"/>
        <color theme="9" tint="0.39997558519241921"/>
        <color rgb="FF00B0F0"/>
      </colorScale>
    </cfRule>
    <cfRule type="colorScale" priority="2">
      <colorScale>
        <cfvo type="min"/>
        <cfvo type="num" val="100"/>
        <cfvo type="max"/>
        <color rgb="FFFF3043"/>
        <color theme="9" tint="0.39997558519241921"/>
        <color theme="8" tint="0.39997558519241921"/>
      </colorScale>
    </cfRule>
    <cfRule type="colorScale" priority="3">
      <colorScale>
        <cfvo type="min"/>
        <cfvo type="num" val="100"/>
        <cfvo type="max"/>
        <color rgb="FFFF3043"/>
        <color theme="9" tint="0.39997558519241921"/>
        <color theme="4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AA4E-B1B5-0440-8962-5FFE575A6648}">
  <dimension ref="A1:F14"/>
  <sheetViews>
    <sheetView topLeftCell="A2" zoomScale="84" workbookViewId="0">
      <selection activeCell="G40" sqref="G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2033</v>
      </c>
    </row>
    <row r="3" spans="1:6" x14ac:dyDescent="0.2">
      <c r="A3" s="9" t="s">
        <v>2046</v>
      </c>
      <c r="B3" s="9" t="s">
        <v>2036</v>
      </c>
    </row>
    <row r="4" spans="1:6" x14ac:dyDescent="0.2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10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2040</v>
      </c>
      <c r="E8">
        <v>4</v>
      </c>
      <c r="F8">
        <v>4</v>
      </c>
    </row>
    <row r="9" spans="1:6" x14ac:dyDescent="0.2">
      <c r="A9" s="10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02B1-78E6-FE42-809F-474506B3FA3E}">
  <dimension ref="A1:F30"/>
  <sheetViews>
    <sheetView zoomScale="50" workbookViewId="0">
      <selection activeCell="I36" sqref="I36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2033</v>
      </c>
    </row>
    <row r="2" spans="1:6" x14ac:dyDescent="0.2">
      <c r="A2" s="9" t="s">
        <v>2031</v>
      </c>
      <c r="B2" t="s">
        <v>2071</v>
      </c>
    </row>
    <row r="4" spans="1:6" x14ac:dyDescent="0.2">
      <c r="A4" s="9" t="s">
        <v>2046</v>
      </c>
      <c r="B4" s="9" t="s">
        <v>2036</v>
      </c>
    </row>
    <row r="5" spans="1:6" x14ac:dyDescent="0.2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2048</v>
      </c>
      <c r="E7">
        <v>4</v>
      </c>
      <c r="F7">
        <v>4</v>
      </c>
    </row>
    <row r="8" spans="1:6" x14ac:dyDescent="0.2">
      <c r="A8" s="10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2051</v>
      </c>
      <c r="C10">
        <v>8</v>
      </c>
      <c r="E10">
        <v>10</v>
      </c>
      <c r="F10">
        <v>18</v>
      </c>
    </row>
    <row r="11" spans="1:6" x14ac:dyDescent="0.2">
      <c r="A11" s="10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2056</v>
      </c>
      <c r="C15">
        <v>3</v>
      </c>
      <c r="E15">
        <v>4</v>
      </c>
      <c r="F15">
        <v>7</v>
      </c>
    </row>
    <row r="16" spans="1:6" x14ac:dyDescent="0.2">
      <c r="A16" s="10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2061</v>
      </c>
      <c r="C20">
        <v>4</v>
      </c>
      <c r="E20">
        <v>4</v>
      </c>
      <c r="F20">
        <v>8</v>
      </c>
    </row>
    <row r="21" spans="1:6" x14ac:dyDescent="0.2">
      <c r="A21" s="10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2066</v>
      </c>
      <c r="C25">
        <v>7</v>
      </c>
      <c r="E25">
        <v>14</v>
      </c>
      <c r="F25">
        <v>21</v>
      </c>
    </row>
    <row r="26" spans="1:6" x14ac:dyDescent="0.2">
      <c r="A26" s="10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2070</v>
      </c>
      <c r="E29">
        <v>3</v>
      </c>
      <c r="F29">
        <v>3</v>
      </c>
    </row>
    <row r="30" spans="1:6" x14ac:dyDescent="0.2">
      <c r="A30" s="10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ACE3-9992-1842-8E09-7F59BA82B778}">
  <dimension ref="A1:E18"/>
  <sheetViews>
    <sheetView topLeftCell="B1" zoomScale="83"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9" t="s">
        <v>2086</v>
      </c>
      <c r="B1" t="s">
        <v>2033</v>
      </c>
    </row>
    <row r="2" spans="1:5" x14ac:dyDescent="0.2">
      <c r="A2" s="9" t="s">
        <v>2031</v>
      </c>
      <c r="B2" t="s">
        <v>2071</v>
      </c>
    </row>
    <row r="4" spans="1:5" x14ac:dyDescent="0.2">
      <c r="A4" s="9" t="s">
        <v>2046</v>
      </c>
    </row>
    <row r="5" spans="1:5" x14ac:dyDescent="0.2"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10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B264-E7F9-0E40-A667-AA171A01A0C2}">
  <dimension ref="A1:H13"/>
  <sheetViews>
    <sheetView zoomScale="109" workbookViewId="0">
      <selection activeCell="B2" sqref="B2"/>
    </sheetView>
  </sheetViews>
  <sheetFormatPr baseColWidth="10" defaultRowHeight="16" x14ac:dyDescent="0.2"/>
  <cols>
    <col min="1" max="1" width="26" customWidth="1"/>
    <col min="2" max="2" width="18" customWidth="1"/>
    <col min="3" max="3" width="13.1640625" customWidth="1"/>
    <col min="4" max="4" width="15.33203125" customWidth="1"/>
    <col min="5" max="5" width="12.83203125" customWidth="1"/>
    <col min="6" max="6" width="19.33203125" customWidth="1"/>
    <col min="7" max="7" width="15.83203125" customWidth="1"/>
    <col min="8" max="8" width="18.6640625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COUNTIFS(Crowdfunding!$F$2:$F$999, "successful", Crowdfunding!$D$2:$D$999, "&lt;=999")</f>
        <v>30</v>
      </c>
      <c r="C2">
        <f>COUNTIFS(Crowdfunding!$F$2:$F$999, "failed", Crowdfunding!$D$2:$D$999, "&lt;=999")</f>
        <v>20</v>
      </c>
      <c r="D2">
        <f>COUNTIFS(Crowdfunding!$F$2:$F$999, "canceled", Crowdfunding!$D$2:$D$999, "&lt;=999")</f>
        <v>1</v>
      </c>
      <c r="E2">
        <f>B2+C2+D2</f>
        <v>51</v>
      </c>
      <c r="F2" s="14">
        <f>(B2/E2)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">
      <c r="A3" t="s">
        <v>2096</v>
      </c>
      <c r="B3">
        <f>COUNTIFS(Crowdfunding!$F$2:$F$999, "successful", Crowdfunding!$D$2:$D$999, "&gt;=1000 ", Crowdfunding!$D$2:$D$999, "&lt;=4999")</f>
        <v>191</v>
      </c>
      <c r="C3">
        <f>COUNTIFS(Crowdfunding!$F$2:$F$999, "failed", Crowdfunding!$D$2:$D$999, "&gt;=1000 ", Crowdfunding!$D$2:$D$999, "&lt;=4999")</f>
        <v>38</v>
      </c>
      <c r="D3">
        <f>COUNTIFS(Crowdfunding!$F$2:$F$999, "canceled", Crowdfunding!$D$2:$D$999, "&gt;=1000 ", Crowdfunding!$D$2:$D$999, "&lt;=4999")</f>
        <v>2</v>
      </c>
      <c r="E3">
        <f t="shared" ref="E3:E13" si="0">B3+C3+D3</f>
        <v>231</v>
      </c>
      <c r="F3" s="14">
        <f t="shared" ref="F3:F13" si="1">(B3/E3)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">
      <c r="A4" t="s">
        <v>2097</v>
      </c>
      <c r="B4">
        <f>COUNTIFS(Crowdfunding!$F$2:$F$999, "successful", Crowdfunding!$D$2:$D$999, "&gt;=5000 ", Crowdfunding!$D$2:$D$999, "&lt;=9999")</f>
        <v>164</v>
      </c>
      <c r="C4">
        <f>COUNTIFS(Crowdfunding!$F$2:$F$999, "failed", Crowdfunding!$D$2:$D$999, "&gt;=5000 ", Crowdfunding!$D$2:$D$999, "&lt;=9999")</f>
        <v>126</v>
      </c>
      <c r="D4">
        <f>COUNTIFS(Crowdfunding!$F$2:$F$999, "canceled", Crowdfunding!$D$2:$D$999, "&gt;=5000 ", Crowdfunding!$D$2:$D$999, "&lt;=9999")</f>
        <v>25</v>
      </c>
      <c r="E4">
        <f t="shared" si="0"/>
        <v>315</v>
      </c>
      <c r="F4" s="14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2098</v>
      </c>
      <c r="B5">
        <f>COUNTIFS(Crowdfunding!$F$2:$F$999, "successful", Crowdfunding!$D$2:$D$999, "&gt;=10000", Crowdfunding!$D$2:$D$999, "&lt;=14999")</f>
        <v>4</v>
      </c>
      <c r="C5">
        <f>COUNTIFS(Crowdfunding!$F$2:$F$999, "failed", Crowdfunding!$D$2:$D$999, "&gt;=10000", Crowdfunding!$D$2:$D$999, "&lt;=14999")</f>
        <v>5</v>
      </c>
      <c r="D5">
        <f>COUNTIFS(Crowdfunding!$F$2:$F$999, "canceled", Crowdfunding!$D$2:$D$999, "&gt;=10000", Crowdfunding!$D$2:$D$999, "&lt;=14999")</f>
        <v>0</v>
      </c>
      <c r="E5">
        <f t="shared" si="0"/>
        <v>9</v>
      </c>
      <c r="F5" s="14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2099</v>
      </c>
      <c r="B6">
        <f>COUNTIFS(Crowdfunding!$F$2:$F$999, "successful", Crowdfunding!$D$2:$D$999, "&gt;=15000", Crowdfunding!$D$2:$D$999, "&lt;=19999")</f>
        <v>10</v>
      </c>
      <c r="C6">
        <f>COUNTIFS(Crowdfunding!$F$2:$F$999, "failed", Crowdfunding!$D$2:$D$999, "&gt;=15000", Crowdfunding!$D$2:$D$999, "&lt;=19999")</f>
        <v>0</v>
      </c>
      <c r="D6">
        <f>COUNTIFS(Crowdfunding!$F$2:$F$999, "canceled", Crowdfunding!$D$2:$D$999, "&gt;=15000", Crowdfunding!$D$2:$D$999, "&lt;=19999")</f>
        <v>0</v>
      </c>
      <c r="E6">
        <f t="shared" si="0"/>
        <v>10</v>
      </c>
      <c r="F6" s="14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2100</v>
      </c>
      <c r="B7">
        <f>COUNTIFS(Crowdfunding!$F$2:$F$999, "successful", Crowdfunding!$D$2:$D$999, "&gt;=20000", Crowdfunding!$D$2:$D$999, "&lt;=24999")</f>
        <v>7</v>
      </c>
      <c r="C7">
        <f>COUNTIFS(Crowdfunding!$F$2:$F$999, "failed", Crowdfunding!$D$2:$D$999, "&gt;=20000", Crowdfunding!$D$2:$D$999, "&lt;=24999")</f>
        <v>0</v>
      </c>
      <c r="D7">
        <f>COUNTIFS(Crowdfunding!$F$2:$F$999, "canceled", Crowdfunding!$D$2:$D$999, "&gt;=20000", Crowdfunding!$D$2:$D$999, "&lt;=24999")</f>
        <v>0</v>
      </c>
      <c r="E7">
        <f t="shared" si="0"/>
        <v>7</v>
      </c>
      <c r="F7" s="14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2101</v>
      </c>
      <c r="B8">
        <f>COUNTIFS(Crowdfunding!$F$2:$F$999, "successful", Crowdfunding!$D$2:$D$999, "&gt;=25000", Crowdfunding!$D$2:$D$999, "&lt;=29999")</f>
        <v>11</v>
      </c>
      <c r="C8">
        <f>COUNTIFS(Crowdfunding!$F$2:$F$999, "failed", Crowdfunding!$D$2:$D$999, "&gt;=25000", Crowdfunding!$D$2:$D$999, "&lt;=29999")</f>
        <v>3</v>
      </c>
      <c r="D8">
        <f>COUNTIFS(Crowdfunding!$F$2:$F$999, "canceled", Crowdfunding!$D$2:$D$999, "&gt;=25000", Crowdfunding!$D$2:$D$999, "&lt;=29999")</f>
        <v>0</v>
      </c>
      <c r="E8">
        <f t="shared" si="0"/>
        <v>14</v>
      </c>
      <c r="F8" s="14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2102</v>
      </c>
      <c r="B9">
        <f>COUNTIFS(Crowdfunding!$F$2:$F$999, "successful", Crowdfunding!$D$2:$D$999, "&gt;=30000", Crowdfunding!$D$2:$D$999, "&lt;=34999")</f>
        <v>7</v>
      </c>
      <c r="C9">
        <f>COUNTIFS(Crowdfunding!$F$2:$F$999, "failed", Crowdfunding!$D$2:$D$999, "&gt;=30000", Crowdfunding!$D$2:$D$999, "&lt;=34999")</f>
        <v>0</v>
      </c>
      <c r="D9">
        <f>COUNTIFS(Crowdfunding!$F$2:$F$999, "canceled", Crowdfunding!$D$2:$D$999, "&gt;=30000", Crowdfunding!$D$2:$D$999, "&lt;=34999")</f>
        <v>0</v>
      </c>
      <c r="E9">
        <f t="shared" si="0"/>
        <v>7</v>
      </c>
      <c r="F9" s="14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2103</v>
      </c>
      <c r="B10">
        <f>COUNTIFS(Crowdfunding!$F$2:$F$999, "successful", Crowdfunding!$D$2:$D$999, "&gt;=35000", Crowdfunding!$D$2:$D$999, "&lt;=39999")</f>
        <v>8</v>
      </c>
      <c r="C10">
        <f>COUNTIFS(Crowdfunding!$F$2:$F$999, "failed", Crowdfunding!$D$2:$D$999, "&gt;=35000", Crowdfunding!$D$2:$D$999, "&lt;=39999")</f>
        <v>3</v>
      </c>
      <c r="D10">
        <f>COUNTIFS(Crowdfunding!$F$2:$F$999, "canceled", Crowdfunding!$D$2:$D$999, "&gt;=35000", Crowdfunding!$D$2:$D$999, "&lt;=39999")</f>
        <v>1</v>
      </c>
      <c r="E10">
        <f t="shared" si="0"/>
        <v>12</v>
      </c>
      <c r="F10" s="14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2104</v>
      </c>
      <c r="B11">
        <f>COUNTIFS(Crowdfunding!$F$2:$F$999, "successful", Crowdfunding!$D$2:$D$999, "&gt;=40000", Crowdfunding!$D$2:$D$999, "&lt;=44999")</f>
        <v>11</v>
      </c>
      <c r="C11">
        <f>COUNTIFS(Crowdfunding!$F$2:$F$999, "failed", Crowdfunding!$D$2:$D$999, "&gt;=40000", Crowdfunding!$D$2:$D$999, "&lt;=44999")</f>
        <v>3</v>
      </c>
      <c r="D11">
        <f>COUNTIFS(Crowdfunding!$F$2:$F$999, "canceled", Crowdfunding!$D$2:$D$999, "&gt;=40000", Crowdfunding!$D$2:$D$999, "&lt;=44999")</f>
        <v>0</v>
      </c>
      <c r="E11">
        <f t="shared" si="0"/>
        <v>14</v>
      </c>
      <c r="F11" s="14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2105</v>
      </c>
      <c r="B12">
        <f>COUNTIFS(Crowdfunding!$F$2:$F$999, "successful", Crowdfunding!$D$2:$D$999, "&gt;=45000", Crowdfunding!$D$2:$D$999, "&lt;=49999")</f>
        <v>8</v>
      </c>
      <c r="C12">
        <f>COUNTIFS(Crowdfunding!$F$2:$F$999, "failed", Crowdfunding!$D$2:$D$999, "&gt;=45000", Crowdfunding!$D$2:$D$999, "&lt;=49999")</f>
        <v>3</v>
      </c>
      <c r="D12">
        <f>COUNTIFS(Crowdfunding!$F$2:$F$999, "canceled", Crowdfunding!$D$2:$D$999, "&gt;=45000", Crowdfunding!$D$2:$D$999, "&lt;=49999")</f>
        <v>0</v>
      </c>
      <c r="E12">
        <f t="shared" si="0"/>
        <v>11</v>
      </c>
      <c r="F12" s="14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2106</v>
      </c>
      <c r="B13">
        <f>COUNTIFS(Crowdfunding!$F$2:$F$999, "successful", Crowdfunding!$D$2:$D$999, "&gt;=50000")</f>
        <v>114</v>
      </c>
      <c r="C13">
        <f>COUNTIFS(Crowdfunding!$F$2:$F$1001, "failed", Crowdfunding!$D$2:$D$1001, "&gt;=50000")</f>
        <v>163</v>
      </c>
      <c r="D13">
        <f>COUNTIFS(Crowdfunding!$F$2:$F$1001, "canceled", Crowdfunding!$D$2:$D$1001, "&gt;=50000")</f>
        <v>28</v>
      </c>
      <c r="E13">
        <f t="shared" si="0"/>
        <v>305</v>
      </c>
      <c r="F13" s="14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AA19-2A6B-0B42-B4DF-8F3841D3392A}">
  <dimension ref="A1:S566"/>
  <sheetViews>
    <sheetView tabSelected="1" zoomScale="90" workbookViewId="0">
      <selection activeCell="O12" sqref="O12"/>
    </sheetView>
  </sheetViews>
  <sheetFormatPr baseColWidth="10" defaultRowHeight="16" x14ac:dyDescent="0.2"/>
  <cols>
    <col min="2" max="2" width="14.1640625" customWidth="1"/>
    <col min="5" max="5" width="14" customWidth="1"/>
    <col min="8" max="8" width="36.83203125" customWidth="1"/>
  </cols>
  <sheetData>
    <row r="1" spans="1:1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9" x14ac:dyDescent="0.2">
      <c r="A2" t="s">
        <v>20</v>
      </c>
      <c r="B2">
        <v>158</v>
      </c>
      <c r="D2" t="s">
        <v>14</v>
      </c>
      <c r="E2">
        <v>0</v>
      </c>
    </row>
    <row r="3" spans="1:19" x14ac:dyDescent="0.2">
      <c r="A3" t="s">
        <v>20</v>
      </c>
      <c r="B3">
        <v>1425</v>
      </c>
      <c r="D3" t="s">
        <v>14</v>
      </c>
      <c r="E3">
        <v>24</v>
      </c>
    </row>
    <row r="4" spans="1:19" x14ac:dyDescent="0.2">
      <c r="A4" t="s">
        <v>20</v>
      </c>
      <c r="B4">
        <v>174</v>
      </c>
      <c r="D4" t="s">
        <v>14</v>
      </c>
      <c r="E4">
        <v>53</v>
      </c>
    </row>
    <row r="5" spans="1:19" x14ac:dyDescent="0.2">
      <c r="A5" t="s">
        <v>20</v>
      </c>
      <c r="B5">
        <v>227</v>
      </c>
      <c r="D5" t="s">
        <v>14</v>
      </c>
      <c r="E5">
        <v>18</v>
      </c>
    </row>
    <row r="6" spans="1:19" x14ac:dyDescent="0.2">
      <c r="A6" t="s">
        <v>20</v>
      </c>
      <c r="B6">
        <v>220</v>
      </c>
      <c r="D6" t="s">
        <v>14</v>
      </c>
      <c r="E6">
        <v>44</v>
      </c>
    </row>
    <row r="7" spans="1:19" x14ac:dyDescent="0.2">
      <c r="A7" t="s">
        <v>20</v>
      </c>
      <c r="B7">
        <v>98</v>
      </c>
      <c r="D7" t="s">
        <v>14</v>
      </c>
      <c r="E7">
        <v>27</v>
      </c>
    </row>
    <row r="8" spans="1:19" x14ac:dyDescent="0.2">
      <c r="A8" t="s">
        <v>20</v>
      </c>
      <c r="B8">
        <v>100</v>
      </c>
      <c r="D8" t="s">
        <v>14</v>
      </c>
      <c r="E8">
        <v>55</v>
      </c>
      <c r="H8" s="17" t="s">
        <v>2115</v>
      </c>
      <c r="I8" s="16" t="s">
        <v>2113</v>
      </c>
      <c r="J8" s="8" t="s">
        <v>2114</v>
      </c>
      <c r="S8">
        <f>MAX(B:B)</f>
        <v>7295</v>
      </c>
    </row>
    <row r="9" spans="1:19" x14ac:dyDescent="0.2">
      <c r="A9" t="s">
        <v>20</v>
      </c>
      <c r="B9">
        <v>1249</v>
      </c>
      <c r="D9" t="s">
        <v>14</v>
      </c>
      <c r="E9">
        <v>200</v>
      </c>
      <c r="H9" t="s">
        <v>2107</v>
      </c>
      <c r="I9" s="13">
        <f>AVERAGE(B:B)</f>
        <v>851.14690265486729</v>
      </c>
      <c r="J9" s="13">
        <f>AVERAGE(E:E)</f>
        <v>585.61538461538464</v>
      </c>
    </row>
    <row r="10" spans="1:19" x14ac:dyDescent="0.2">
      <c r="A10" t="s">
        <v>20</v>
      </c>
      <c r="B10">
        <v>1396</v>
      </c>
      <c r="D10" t="s">
        <v>14</v>
      </c>
      <c r="E10">
        <v>452</v>
      </c>
      <c r="H10" t="s">
        <v>2108</v>
      </c>
      <c r="I10">
        <f>MEDIAN(B:B)</f>
        <v>201</v>
      </c>
      <c r="J10" s="13">
        <f>MEDIAN(E:E)</f>
        <v>114.5</v>
      </c>
    </row>
    <row r="11" spans="1:19" x14ac:dyDescent="0.2">
      <c r="A11" t="s">
        <v>20</v>
      </c>
      <c r="B11">
        <v>890</v>
      </c>
      <c r="D11" t="s">
        <v>14</v>
      </c>
      <c r="E11">
        <v>674</v>
      </c>
      <c r="H11" t="s">
        <v>2109</v>
      </c>
      <c r="I11">
        <f>MIN(B:B)</f>
        <v>16</v>
      </c>
      <c r="J11">
        <f>MIN(E:E)</f>
        <v>0</v>
      </c>
    </row>
    <row r="12" spans="1:19" x14ac:dyDescent="0.2">
      <c r="A12" t="s">
        <v>20</v>
      </c>
      <c r="B12">
        <v>142</v>
      </c>
      <c r="D12" t="s">
        <v>14</v>
      </c>
      <c r="E12">
        <v>558</v>
      </c>
      <c r="H12" t="s">
        <v>2110</v>
      </c>
      <c r="I12">
        <f>MAX(B:B)</f>
        <v>7295</v>
      </c>
      <c r="J12">
        <f>MAX(E:E)</f>
        <v>6080</v>
      </c>
    </row>
    <row r="13" spans="1:19" x14ac:dyDescent="0.2">
      <c r="A13" t="s">
        <v>20</v>
      </c>
      <c r="B13">
        <v>2673</v>
      </c>
      <c r="D13" t="s">
        <v>14</v>
      </c>
      <c r="E13">
        <v>15</v>
      </c>
      <c r="H13" t="s">
        <v>2111</v>
      </c>
      <c r="I13">
        <f>_xlfn.VAR.S(B:B)</f>
        <v>1606216.5936295739</v>
      </c>
      <c r="J13">
        <f>_xlfn.VAR.S(E:E)</f>
        <v>924113.45496927318</v>
      </c>
    </row>
    <row r="14" spans="1:19" x14ac:dyDescent="0.2">
      <c r="A14" t="s">
        <v>20</v>
      </c>
      <c r="B14">
        <v>163</v>
      </c>
      <c r="D14" t="s">
        <v>14</v>
      </c>
      <c r="E14">
        <v>2307</v>
      </c>
      <c r="H14" t="s">
        <v>2112</v>
      </c>
      <c r="I14">
        <f>_xlfn.STDEV.S(B:B)</f>
        <v>1267.366006183523</v>
      </c>
      <c r="J14">
        <f>_xlfn.STDEV.S(E:E)</f>
        <v>961.30819978260524</v>
      </c>
    </row>
    <row r="15" spans="1:19" x14ac:dyDescent="0.2">
      <c r="A15" t="s">
        <v>20</v>
      </c>
      <c r="B15">
        <v>2220</v>
      </c>
      <c r="D15" t="s">
        <v>14</v>
      </c>
      <c r="E15">
        <v>88</v>
      </c>
    </row>
    <row r="16" spans="1:19" x14ac:dyDescent="0.2">
      <c r="A16" t="s">
        <v>20</v>
      </c>
      <c r="B16">
        <v>1606</v>
      </c>
      <c r="D16" t="s">
        <v>14</v>
      </c>
      <c r="E16">
        <v>48</v>
      </c>
    </row>
    <row r="17" spans="1:8" x14ac:dyDescent="0.2">
      <c r="A17" t="s">
        <v>20</v>
      </c>
      <c r="B17">
        <v>129</v>
      </c>
      <c r="D17" t="s">
        <v>14</v>
      </c>
      <c r="E17">
        <v>1</v>
      </c>
    </row>
    <row r="18" spans="1:8" x14ac:dyDescent="0.2">
      <c r="A18" t="s">
        <v>20</v>
      </c>
      <c r="B18">
        <v>226</v>
      </c>
      <c r="D18" t="s">
        <v>14</v>
      </c>
      <c r="E18">
        <v>1467</v>
      </c>
    </row>
    <row r="19" spans="1:8" x14ac:dyDescent="0.2">
      <c r="A19" t="s">
        <v>20</v>
      </c>
      <c r="B19">
        <v>5419</v>
      </c>
      <c r="D19" t="s">
        <v>14</v>
      </c>
      <c r="E19">
        <v>75</v>
      </c>
    </row>
    <row r="20" spans="1:8" x14ac:dyDescent="0.2">
      <c r="A20" t="s">
        <v>20</v>
      </c>
      <c r="B20">
        <v>165</v>
      </c>
      <c r="D20" t="s">
        <v>14</v>
      </c>
      <c r="E20">
        <v>120</v>
      </c>
      <c r="H20" s="18" t="s">
        <v>2116</v>
      </c>
    </row>
    <row r="21" spans="1:8" x14ac:dyDescent="0.2">
      <c r="A21" t="s">
        <v>20</v>
      </c>
      <c r="B21">
        <v>1965</v>
      </c>
      <c r="D21" t="s">
        <v>14</v>
      </c>
      <c r="E21">
        <v>2253</v>
      </c>
    </row>
    <row r="22" spans="1:8" x14ac:dyDescent="0.2">
      <c r="A22" t="s">
        <v>20</v>
      </c>
      <c r="B22">
        <v>16</v>
      </c>
      <c r="D22" t="s">
        <v>14</v>
      </c>
      <c r="E22">
        <v>5</v>
      </c>
      <c r="H22" s="19" t="s">
        <v>2117</v>
      </c>
    </row>
    <row r="23" spans="1:8" x14ac:dyDescent="0.2">
      <c r="A23" t="s">
        <v>20</v>
      </c>
      <c r="B23">
        <v>107</v>
      </c>
      <c r="D23" t="s">
        <v>14</v>
      </c>
      <c r="E23">
        <v>38</v>
      </c>
      <c r="H23" s="19" t="s">
        <v>2118</v>
      </c>
    </row>
    <row r="24" spans="1:8" x14ac:dyDescent="0.2">
      <c r="A24" t="s">
        <v>20</v>
      </c>
      <c r="B24">
        <v>134</v>
      </c>
      <c r="D24" t="s">
        <v>14</v>
      </c>
      <c r="E24">
        <v>12</v>
      </c>
      <c r="H24" s="19" t="s">
        <v>2119</v>
      </c>
    </row>
    <row r="25" spans="1:8" x14ac:dyDescent="0.2">
      <c r="A25" t="s">
        <v>20</v>
      </c>
      <c r="B25">
        <v>198</v>
      </c>
      <c r="D25" t="s">
        <v>14</v>
      </c>
      <c r="E25">
        <v>1684</v>
      </c>
      <c r="H25" s="19" t="s">
        <v>2120</v>
      </c>
    </row>
    <row r="26" spans="1:8" x14ac:dyDescent="0.2">
      <c r="A26" t="s">
        <v>20</v>
      </c>
      <c r="B26">
        <v>111</v>
      </c>
      <c r="D26" t="s">
        <v>14</v>
      </c>
      <c r="E26">
        <v>56</v>
      </c>
    </row>
    <row r="27" spans="1:8" x14ac:dyDescent="0.2">
      <c r="A27" t="s">
        <v>20</v>
      </c>
      <c r="B27">
        <v>222</v>
      </c>
      <c r="D27" t="s">
        <v>14</v>
      </c>
      <c r="E27">
        <v>838</v>
      </c>
    </row>
    <row r="28" spans="1:8" x14ac:dyDescent="0.2">
      <c r="A28" t="s">
        <v>20</v>
      </c>
      <c r="B28">
        <v>6212</v>
      </c>
      <c r="D28" t="s">
        <v>14</v>
      </c>
      <c r="E28">
        <v>1000</v>
      </c>
    </row>
    <row r="29" spans="1:8" x14ac:dyDescent="0.2">
      <c r="A29" t="s">
        <v>20</v>
      </c>
      <c r="B29">
        <v>98</v>
      </c>
      <c r="D29" t="s">
        <v>14</v>
      </c>
      <c r="E29">
        <v>1482</v>
      </c>
      <c r="H29" s="18" t="s">
        <v>2121</v>
      </c>
    </row>
    <row r="30" spans="1:8" x14ac:dyDescent="0.2">
      <c r="A30" t="s">
        <v>20</v>
      </c>
      <c r="B30">
        <v>92</v>
      </c>
      <c r="D30" t="s">
        <v>14</v>
      </c>
      <c r="E30">
        <v>106</v>
      </c>
    </row>
    <row r="31" spans="1:8" x14ac:dyDescent="0.2">
      <c r="A31" t="s">
        <v>20</v>
      </c>
      <c r="B31">
        <v>149</v>
      </c>
      <c r="D31" t="s">
        <v>14</v>
      </c>
      <c r="E31">
        <v>679</v>
      </c>
      <c r="H31" s="19" t="s">
        <v>2122</v>
      </c>
    </row>
    <row r="32" spans="1:8" x14ac:dyDescent="0.2">
      <c r="A32" t="s">
        <v>20</v>
      </c>
      <c r="B32">
        <v>2431</v>
      </c>
      <c r="D32" t="s">
        <v>14</v>
      </c>
      <c r="E32">
        <v>1220</v>
      </c>
      <c r="H32" s="19" t="s">
        <v>2123</v>
      </c>
    </row>
    <row r="33" spans="1:8" x14ac:dyDescent="0.2">
      <c r="A33" t="s">
        <v>20</v>
      </c>
      <c r="B33">
        <v>303</v>
      </c>
      <c r="D33" t="s">
        <v>14</v>
      </c>
      <c r="E33">
        <v>1</v>
      </c>
      <c r="H33" s="19" t="s">
        <v>2124</v>
      </c>
    </row>
    <row r="34" spans="1:8" x14ac:dyDescent="0.2">
      <c r="A34" t="s">
        <v>20</v>
      </c>
      <c r="B34">
        <v>209</v>
      </c>
      <c r="D34" t="s">
        <v>14</v>
      </c>
      <c r="E34">
        <v>37</v>
      </c>
      <c r="H34" s="19" t="s">
        <v>2125</v>
      </c>
    </row>
    <row r="35" spans="1:8" x14ac:dyDescent="0.2">
      <c r="A35" t="s">
        <v>20</v>
      </c>
      <c r="B35">
        <v>131</v>
      </c>
      <c r="D35" t="s">
        <v>14</v>
      </c>
      <c r="E35">
        <v>60</v>
      </c>
    </row>
    <row r="36" spans="1:8" x14ac:dyDescent="0.2">
      <c r="A36" t="s">
        <v>20</v>
      </c>
      <c r="B36">
        <v>164</v>
      </c>
      <c r="D36" t="s">
        <v>14</v>
      </c>
      <c r="E36">
        <v>296</v>
      </c>
    </row>
    <row r="37" spans="1:8" x14ac:dyDescent="0.2">
      <c r="A37" t="s">
        <v>20</v>
      </c>
      <c r="B37">
        <v>201</v>
      </c>
      <c r="D37" t="s">
        <v>14</v>
      </c>
      <c r="E37">
        <v>3304</v>
      </c>
    </row>
    <row r="38" spans="1:8" x14ac:dyDescent="0.2">
      <c r="A38" t="s">
        <v>20</v>
      </c>
      <c r="B38">
        <v>211</v>
      </c>
      <c r="D38" t="s">
        <v>14</v>
      </c>
      <c r="E38">
        <v>73</v>
      </c>
    </row>
    <row r="39" spans="1:8" x14ac:dyDescent="0.2">
      <c r="A39" t="s">
        <v>20</v>
      </c>
      <c r="B39">
        <v>128</v>
      </c>
      <c r="D39" t="s">
        <v>14</v>
      </c>
      <c r="E39">
        <v>3387</v>
      </c>
    </row>
    <row r="40" spans="1:8" x14ac:dyDescent="0.2">
      <c r="A40" t="s">
        <v>20</v>
      </c>
      <c r="B40">
        <v>1600</v>
      </c>
      <c r="D40" t="s">
        <v>14</v>
      </c>
      <c r="E40">
        <v>662</v>
      </c>
    </row>
    <row r="41" spans="1:8" x14ac:dyDescent="0.2">
      <c r="A41" t="s">
        <v>20</v>
      </c>
      <c r="B41">
        <v>249</v>
      </c>
      <c r="D41" t="s">
        <v>14</v>
      </c>
      <c r="E41">
        <v>774</v>
      </c>
    </row>
    <row r="42" spans="1:8" x14ac:dyDescent="0.2">
      <c r="A42" t="s">
        <v>20</v>
      </c>
      <c r="B42">
        <v>236</v>
      </c>
      <c r="D42" t="s">
        <v>14</v>
      </c>
      <c r="E42">
        <v>672</v>
      </c>
    </row>
    <row r="43" spans="1:8" x14ac:dyDescent="0.2">
      <c r="A43" t="s">
        <v>20</v>
      </c>
      <c r="B43">
        <v>4065</v>
      </c>
      <c r="D43" t="s">
        <v>14</v>
      </c>
      <c r="E43">
        <v>940</v>
      </c>
    </row>
    <row r="44" spans="1:8" x14ac:dyDescent="0.2">
      <c r="A44" t="s">
        <v>20</v>
      </c>
      <c r="B44">
        <v>246</v>
      </c>
      <c r="D44" t="s">
        <v>14</v>
      </c>
      <c r="E44">
        <v>117</v>
      </c>
    </row>
    <row r="45" spans="1:8" x14ac:dyDescent="0.2">
      <c r="A45" t="s">
        <v>20</v>
      </c>
      <c r="B45">
        <v>2475</v>
      </c>
      <c r="D45" t="s">
        <v>14</v>
      </c>
      <c r="E45">
        <v>115</v>
      </c>
    </row>
    <row r="46" spans="1:8" x14ac:dyDescent="0.2">
      <c r="A46" t="s">
        <v>20</v>
      </c>
      <c r="B46">
        <v>76</v>
      </c>
      <c r="D46" t="s">
        <v>14</v>
      </c>
      <c r="E46">
        <v>326</v>
      </c>
    </row>
    <row r="47" spans="1:8" x14ac:dyDescent="0.2">
      <c r="A47" t="s">
        <v>20</v>
      </c>
      <c r="B47">
        <v>54</v>
      </c>
      <c r="D47" t="s">
        <v>14</v>
      </c>
      <c r="E47">
        <v>1</v>
      </c>
    </row>
    <row r="48" spans="1:8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expression" dxfId="19" priority="16">
      <formula>A2="live"</formula>
    </cfRule>
    <cfRule type="expression" dxfId="18" priority="17">
      <formula>A2="canceled"</formula>
    </cfRule>
    <cfRule type="expression" dxfId="17" priority="18">
      <formula>A2="failed"</formula>
    </cfRule>
    <cfRule type="expression" dxfId="16" priority="19">
      <formula>A2="successful"</formula>
    </cfRule>
    <cfRule type="expression" dxfId="15" priority="20">
      <formula>"F1=successful"</formula>
    </cfRule>
  </conditionalFormatting>
  <conditionalFormatting sqref="D2:D365">
    <cfRule type="expression" dxfId="14" priority="11">
      <formula>D2="live"</formula>
    </cfRule>
    <cfRule type="expression" dxfId="13" priority="12">
      <formula>D2="canceled"</formula>
    </cfRule>
    <cfRule type="expression" dxfId="12" priority="13">
      <formula>D2="failed"</formula>
    </cfRule>
    <cfRule type="expression" dxfId="11" priority="14">
      <formula>D2="successful"</formula>
    </cfRule>
    <cfRule type="expression" dxfId="10" priority="15">
      <formula>"F1=successful"</formula>
    </cfRule>
  </conditionalFormatting>
  <conditionalFormatting sqref="A1">
    <cfRule type="expression" dxfId="9" priority="6">
      <formula>A1="live"</formula>
    </cfRule>
    <cfRule type="expression" dxfId="8" priority="7">
      <formula>A1="canceled"</formula>
    </cfRule>
    <cfRule type="expression" dxfId="7" priority="8">
      <formula>A1="failed"</formula>
    </cfRule>
    <cfRule type="expression" dxfId="6" priority="9">
      <formula>A1="successful"</formula>
    </cfRule>
    <cfRule type="expression" dxfId="5" priority="10">
      <formula>"F1=successful"</formula>
    </cfRule>
  </conditionalFormatting>
  <conditionalFormatting sqref="D1">
    <cfRule type="expression" dxfId="4" priority="1">
      <formula>D1="live"</formula>
    </cfRule>
    <cfRule type="expression" dxfId="3" priority="2">
      <formula>D1="canceled"</formula>
    </cfRule>
    <cfRule type="expression" dxfId="2" priority="3">
      <formula>D1="failed"</formula>
    </cfRule>
    <cfRule type="expression" dxfId="1" priority="4">
      <formula>D1="successful"</formula>
    </cfRule>
    <cfRule type="expression" dxfId="0" priority="5">
      <formula>"F1=successful"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Category</vt:lpstr>
      <vt:lpstr>Outcome per Sub-Category</vt:lpstr>
      <vt:lpstr>Outcome by Date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Cole Sherwin</cp:lastModifiedBy>
  <dcterms:created xsi:type="dcterms:W3CDTF">2021-09-29T18:52:28Z</dcterms:created>
  <dcterms:modified xsi:type="dcterms:W3CDTF">2024-12-19T21:50:38Z</dcterms:modified>
</cp:coreProperties>
</file>