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erzodr\Documents\eclipse-workspace\agriclimuz\tools\"/>
    </mc:Choice>
  </mc:AlternateContent>
  <xr:revisionPtr revIDLastSave="0" documentId="13_ncr:1_{48FA464D-2CE5-4042-BD24-D2C040D0D974}" xr6:coauthVersionLast="46" xr6:coauthVersionMax="46" xr10:uidLastSave="{00000000-0000-0000-0000-000000000000}"/>
  <bookViews>
    <workbookView xWindow="-120" yWindow="-120" windowWidth="29040" windowHeight="15840" tabRatio="447" activeTab="1" xr2:uid="{49EFD1A0-30FE-4D89-822D-832008CA9853}"/>
  </bookViews>
  <sheets>
    <sheet name="Qarmish" sheetId="7" r:id="rId1"/>
    <sheet name="Jadval" sheetId="4" r:id="rId2"/>
    <sheet name="Inputs" sheetId="5" r:id="rId3"/>
    <sheet name="About" sheetId="2" r:id="rId4"/>
  </sheets>
  <definedNames>
    <definedName name="albedo">Inputs!$C$23</definedName>
    <definedName name="Altitude" localSheetId="1">Jadval!$C$5</definedName>
    <definedName name="Altitude" localSheetId="0">Qarmish!$C$5</definedName>
    <definedName name="Altitude">#REF!</definedName>
    <definedName name="AnemometerHeight" localSheetId="1">Jadval!$AE$5</definedName>
    <definedName name="AnemometerHeight" localSheetId="0">Qarmish!$AE$5</definedName>
    <definedName name="AnemometerHeight">#REF!</definedName>
    <definedName name="as">Inputs!$C$18</definedName>
    <definedName name="bs">Inputs!$C$19</definedName>
    <definedName name="Cp">Inputs!$C$31</definedName>
    <definedName name="Elevation" localSheetId="1">Jadval!$C$5</definedName>
    <definedName name="Elevation" localSheetId="0">Qarmish!$C$5</definedName>
    <definedName name="Elevation">#REF!</definedName>
    <definedName name="krs">Inputs!$C$42</definedName>
    <definedName name="Latitude" localSheetId="1">Jadval!$AE$4</definedName>
    <definedName name="Latitude" localSheetId="0">Qarmish!$AE$4</definedName>
    <definedName name="Latitude">#REF!</definedName>
    <definedName name="_xlnm.Print_Titles" localSheetId="2">Inputs!$1:$8</definedName>
    <definedName name="_xlnm.Print_Titles" localSheetId="1">Jadval!$A:$C,Jadval!$1:$9</definedName>
    <definedName name="_xlnm.Print_Titles" localSheetId="0">Qarmish!$A:$C,Qarmish!$1:$9</definedName>
    <definedName name="StefanBoltzmann">Inputs!$C$11</definedName>
    <definedName name="TdewSubtract">Inputs!$C$37</definedName>
    <definedName name="u2_default">Inputs!$C$27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54" i="7" l="1"/>
  <c r="AD254" i="7"/>
  <c r="T254" i="7"/>
  <c r="S254" i="7"/>
  <c r="U254" i="7" s="1"/>
  <c r="O254" i="7"/>
  <c r="N254" i="7"/>
  <c r="J254" i="7"/>
  <c r="K254" i="7" s="1"/>
  <c r="I254" i="7"/>
  <c r="M254" i="7" s="1"/>
  <c r="P254" i="7" s="1"/>
  <c r="H254" i="7"/>
  <c r="V254" i="7" s="1"/>
  <c r="W254" i="7" s="1"/>
  <c r="X254" i="7" s="1"/>
  <c r="G254" i="7"/>
  <c r="L254" i="7" s="1"/>
  <c r="AE253" i="7"/>
  <c r="AD253" i="7"/>
  <c r="T253" i="7"/>
  <c r="S253" i="7"/>
  <c r="U253" i="7" s="1"/>
  <c r="O253" i="7"/>
  <c r="J253" i="7"/>
  <c r="K253" i="7" s="1"/>
  <c r="I253" i="7"/>
  <c r="H253" i="7"/>
  <c r="V253" i="7" s="1"/>
  <c r="W253" i="7" s="1"/>
  <c r="G253" i="7"/>
  <c r="L253" i="7" s="1"/>
  <c r="AE252" i="7"/>
  <c r="AD252" i="7"/>
  <c r="U252" i="7"/>
  <c r="T252" i="7"/>
  <c r="S252" i="7"/>
  <c r="O252" i="7"/>
  <c r="M252" i="7"/>
  <c r="J252" i="7"/>
  <c r="K252" i="7" s="1"/>
  <c r="I252" i="7"/>
  <c r="N252" i="7" s="1"/>
  <c r="H252" i="7"/>
  <c r="V252" i="7" s="1"/>
  <c r="W252" i="7" s="1"/>
  <c r="G252" i="7"/>
  <c r="L252" i="7" s="1"/>
  <c r="AE251" i="7"/>
  <c r="AD251" i="7"/>
  <c r="T251" i="7"/>
  <c r="S251" i="7"/>
  <c r="U251" i="7" s="1"/>
  <c r="O251" i="7"/>
  <c r="N251" i="7"/>
  <c r="J251" i="7"/>
  <c r="K251" i="7" s="1"/>
  <c r="I251" i="7"/>
  <c r="M251" i="7" s="1"/>
  <c r="P251" i="7" s="1"/>
  <c r="H251" i="7"/>
  <c r="V251" i="7" s="1"/>
  <c r="W251" i="7" s="1"/>
  <c r="G251" i="7"/>
  <c r="L251" i="7" s="1"/>
  <c r="AE250" i="7"/>
  <c r="AD250" i="7"/>
  <c r="T250" i="7"/>
  <c r="S250" i="7"/>
  <c r="O250" i="7"/>
  <c r="L250" i="7"/>
  <c r="J250" i="7"/>
  <c r="K250" i="7" s="1"/>
  <c r="I250" i="7"/>
  <c r="N250" i="7" s="1"/>
  <c r="H250" i="7"/>
  <c r="V250" i="7" s="1"/>
  <c r="W250" i="7" s="1"/>
  <c r="G250" i="7"/>
  <c r="AE249" i="7"/>
  <c r="AD249" i="7"/>
  <c r="U249" i="7"/>
  <c r="T249" i="7"/>
  <c r="S249" i="7"/>
  <c r="O249" i="7"/>
  <c r="M249" i="7"/>
  <c r="L249" i="7"/>
  <c r="K249" i="7"/>
  <c r="J249" i="7"/>
  <c r="I249" i="7"/>
  <c r="N249" i="7" s="1"/>
  <c r="H249" i="7"/>
  <c r="V249" i="7" s="1"/>
  <c r="W249" i="7" s="1"/>
  <c r="G249" i="7"/>
  <c r="AE248" i="7"/>
  <c r="AD248" i="7"/>
  <c r="T248" i="7"/>
  <c r="S248" i="7"/>
  <c r="U248" i="7" s="1"/>
  <c r="O248" i="7"/>
  <c r="P248" i="7" s="1"/>
  <c r="N248" i="7"/>
  <c r="L248" i="7"/>
  <c r="J248" i="7"/>
  <c r="K248" i="7" s="1"/>
  <c r="I248" i="7"/>
  <c r="M248" i="7" s="1"/>
  <c r="H248" i="7"/>
  <c r="V248" i="7" s="1"/>
  <c r="W248" i="7" s="1"/>
  <c r="G248" i="7"/>
  <c r="AE247" i="7"/>
  <c r="AD247" i="7"/>
  <c r="U247" i="7"/>
  <c r="T247" i="7"/>
  <c r="S247" i="7"/>
  <c r="O247" i="7"/>
  <c r="P247" i="7" s="1"/>
  <c r="N247" i="7"/>
  <c r="M247" i="7"/>
  <c r="J247" i="7"/>
  <c r="K247" i="7" s="1"/>
  <c r="I247" i="7"/>
  <c r="H247" i="7"/>
  <c r="V247" i="7" s="1"/>
  <c r="W247" i="7" s="1"/>
  <c r="G247" i="7"/>
  <c r="L247" i="7" s="1"/>
  <c r="AE246" i="7"/>
  <c r="AD246" i="7"/>
  <c r="T246" i="7"/>
  <c r="S246" i="7"/>
  <c r="U246" i="7" s="1"/>
  <c r="O246" i="7"/>
  <c r="P246" i="7" s="1"/>
  <c r="N246" i="7"/>
  <c r="M246" i="7"/>
  <c r="J246" i="7"/>
  <c r="K246" i="7" s="1"/>
  <c r="I246" i="7"/>
  <c r="H246" i="7"/>
  <c r="V246" i="7" s="1"/>
  <c r="W246" i="7" s="1"/>
  <c r="X246" i="7" s="1"/>
  <c r="G246" i="7"/>
  <c r="L246" i="7" s="1"/>
  <c r="AE245" i="7"/>
  <c r="AD245" i="7"/>
  <c r="T245" i="7"/>
  <c r="U245" i="7" s="1"/>
  <c r="S245" i="7"/>
  <c r="O245" i="7"/>
  <c r="L245" i="7"/>
  <c r="J245" i="7"/>
  <c r="K245" i="7" s="1"/>
  <c r="I245" i="7"/>
  <c r="H245" i="7"/>
  <c r="V245" i="7" s="1"/>
  <c r="W245" i="7" s="1"/>
  <c r="G245" i="7"/>
  <c r="AE244" i="7"/>
  <c r="AD244" i="7"/>
  <c r="U244" i="7"/>
  <c r="T244" i="7"/>
  <c r="S244" i="7"/>
  <c r="O244" i="7"/>
  <c r="M244" i="7"/>
  <c r="P244" i="7" s="1"/>
  <c r="J244" i="7"/>
  <c r="K244" i="7" s="1"/>
  <c r="I244" i="7"/>
  <c r="N244" i="7" s="1"/>
  <c r="H244" i="7"/>
  <c r="V244" i="7" s="1"/>
  <c r="W244" i="7" s="1"/>
  <c r="G244" i="7"/>
  <c r="L244" i="7" s="1"/>
  <c r="AE243" i="7"/>
  <c r="AD243" i="7"/>
  <c r="T243" i="7"/>
  <c r="S243" i="7"/>
  <c r="U243" i="7" s="1"/>
  <c r="O243" i="7"/>
  <c r="N243" i="7"/>
  <c r="J243" i="7"/>
  <c r="K243" i="7" s="1"/>
  <c r="I243" i="7"/>
  <c r="M243" i="7" s="1"/>
  <c r="P243" i="7" s="1"/>
  <c r="H243" i="7"/>
  <c r="V243" i="7" s="1"/>
  <c r="W243" i="7" s="1"/>
  <c r="G243" i="7"/>
  <c r="L243" i="7" s="1"/>
  <c r="AE242" i="7"/>
  <c r="AD242" i="7"/>
  <c r="T242" i="7"/>
  <c r="S242" i="7"/>
  <c r="O242" i="7"/>
  <c r="L242" i="7"/>
  <c r="J242" i="7"/>
  <c r="K242" i="7" s="1"/>
  <c r="I242" i="7"/>
  <c r="N242" i="7" s="1"/>
  <c r="H242" i="7"/>
  <c r="V242" i="7" s="1"/>
  <c r="W242" i="7" s="1"/>
  <c r="G242" i="7"/>
  <c r="AE241" i="7"/>
  <c r="AD241" i="7"/>
  <c r="U241" i="7"/>
  <c r="T241" i="7"/>
  <c r="S241" i="7"/>
  <c r="O241" i="7"/>
  <c r="M241" i="7"/>
  <c r="L241" i="7"/>
  <c r="J241" i="7"/>
  <c r="K241" i="7" s="1"/>
  <c r="I241" i="7"/>
  <c r="N241" i="7" s="1"/>
  <c r="H241" i="7"/>
  <c r="V241" i="7" s="1"/>
  <c r="W241" i="7" s="1"/>
  <c r="G241" i="7"/>
  <c r="AE240" i="7"/>
  <c r="AD240" i="7"/>
  <c r="T240" i="7"/>
  <c r="S240" i="7"/>
  <c r="U240" i="7" s="1"/>
  <c r="O240" i="7"/>
  <c r="P240" i="7" s="1"/>
  <c r="N240" i="7"/>
  <c r="L240" i="7"/>
  <c r="K240" i="7"/>
  <c r="J240" i="7"/>
  <c r="I240" i="7"/>
  <c r="M240" i="7" s="1"/>
  <c r="H240" i="7"/>
  <c r="V240" i="7" s="1"/>
  <c r="W240" i="7" s="1"/>
  <c r="G240" i="7"/>
  <c r="AE239" i="7"/>
  <c r="AD239" i="7"/>
  <c r="U239" i="7"/>
  <c r="T239" i="7"/>
  <c r="S239" i="7"/>
  <c r="O239" i="7"/>
  <c r="P239" i="7" s="1"/>
  <c r="N239" i="7"/>
  <c r="M239" i="7"/>
  <c r="J239" i="7"/>
  <c r="K239" i="7" s="1"/>
  <c r="I239" i="7"/>
  <c r="H239" i="7"/>
  <c r="V239" i="7" s="1"/>
  <c r="W239" i="7" s="1"/>
  <c r="G239" i="7"/>
  <c r="L239" i="7" s="1"/>
  <c r="AE238" i="7"/>
  <c r="AD238" i="7"/>
  <c r="T238" i="7"/>
  <c r="S238" i="7"/>
  <c r="U238" i="7" s="1"/>
  <c r="P238" i="7"/>
  <c r="O238" i="7"/>
  <c r="N238" i="7"/>
  <c r="M238" i="7"/>
  <c r="J238" i="7"/>
  <c r="K238" i="7" s="1"/>
  <c r="I238" i="7"/>
  <c r="H238" i="7"/>
  <c r="V238" i="7" s="1"/>
  <c r="W238" i="7" s="1"/>
  <c r="G238" i="7"/>
  <c r="L238" i="7" s="1"/>
  <c r="AE237" i="7"/>
  <c r="AD237" i="7"/>
  <c r="T237" i="7"/>
  <c r="S237" i="7"/>
  <c r="U237" i="7" s="1"/>
  <c r="O237" i="7"/>
  <c r="L237" i="7"/>
  <c r="J237" i="7"/>
  <c r="K237" i="7" s="1"/>
  <c r="I237" i="7"/>
  <c r="H237" i="7"/>
  <c r="V237" i="7" s="1"/>
  <c r="W237" i="7" s="1"/>
  <c r="G237" i="7"/>
  <c r="AE236" i="7"/>
  <c r="AD236" i="7"/>
  <c r="U236" i="7"/>
  <c r="T236" i="7"/>
  <c r="S236" i="7"/>
  <c r="O236" i="7"/>
  <c r="M236" i="7"/>
  <c r="J236" i="7"/>
  <c r="K236" i="7" s="1"/>
  <c r="I236" i="7"/>
  <c r="N236" i="7" s="1"/>
  <c r="H236" i="7"/>
  <c r="V236" i="7" s="1"/>
  <c r="W236" i="7" s="1"/>
  <c r="G236" i="7"/>
  <c r="L236" i="7" s="1"/>
  <c r="AE235" i="7"/>
  <c r="AD235" i="7"/>
  <c r="T235" i="7"/>
  <c r="S235" i="7"/>
  <c r="U235" i="7" s="1"/>
  <c r="O235" i="7"/>
  <c r="N235" i="7"/>
  <c r="J235" i="7"/>
  <c r="K235" i="7" s="1"/>
  <c r="I235" i="7"/>
  <c r="M235" i="7" s="1"/>
  <c r="H235" i="7"/>
  <c r="V235" i="7" s="1"/>
  <c r="W235" i="7" s="1"/>
  <c r="G235" i="7"/>
  <c r="L235" i="7" s="1"/>
  <c r="AE234" i="7"/>
  <c r="AD234" i="7"/>
  <c r="T234" i="7"/>
  <c r="S234" i="7"/>
  <c r="O234" i="7"/>
  <c r="L234" i="7"/>
  <c r="J234" i="7"/>
  <c r="K234" i="7" s="1"/>
  <c r="I234" i="7"/>
  <c r="N234" i="7" s="1"/>
  <c r="H234" i="7"/>
  <c r="V234" i="7" s="1"/>
  <c r="W234" i="7" s="1"/>
  <c r="G234" i="7"/>
  <c r="AE233" i="7"/>
  <c r="AD233" i="7"/>
  <c r="U233" i="7"/>
  <c r="T233" i="7"/>
  <c r="S233" i="7"/>
  <c r="O233" i="7"/>
  <c r="M233" i="7"/>
  <c r="P233" i="7" s="1"/>
  <c r="L233" i="7"/>
  <c r="J233" i="7"/>
  <c r="K233" i="7" s="1"/>
  <c r="I233" i="7"/>
  <c r="N233" i="7" s="1"/>
  <c r="H233" i="7"/>
  <c r="V233" i="7" s="1"/>
  <c r="W233" i="7" s="1"/>
  <c r="G233" i="7"/>
  <c r="AE232" i="7"/>
  <c r="AD232" i="7"/>
  <c r="T232" i="7"/>
  <c r="S232" i="7"/>
  <c r="U232" i="7" s="1"/>
  <c r="O232" i="7"/>
  <c r="N232" i="7"/>
  <c r="L232" i="7"/>
  <c r="J232" i="7"/>
  <c r="K232" i="7" s="1"/>
  <c r="I232" i="7"/>
  <c r="M232" i="7" s="1"/>
  <c r="P232" i="7" s="1"/>
  <c r="H232" i="7"/>
  <c r="V232" i="7" s="1"/>
  <c r="W232" i="7" s="1"/>
  <c r="G232" i="7"/>
  <c r="AE231" i="7"/>
  <c r="AD231" i="7"/>
  <c r="U231" i="7"/>
  <c r="T231" i="7"/>
  <c r="S231" i="7"/>
  <c r="O231" i="7"/>
  <c r="P231" i="7" s="1"/>
  <c r="N231" i="7"/>
  <c r="M231" i="7"/>
  <c r="J231" i="7"/>
  <c r="K231" i="7" s="1"/>
  <c r="I231" i="7"/>
  <c r="H231" i="7"/>
  <c r="V231" i="7" s="1"/>
  <c r="W231" i="7" s="1"/>
  <c r="G231" i="7"/>
  <c r="L231" i="7" s="1"/>
  <c r="AE230" i="7"/>
  <c r="AD230" i="7"/>
  <c r="T230" i="7"/>
  <c r="S230" i="7"/>
  <c r="U230" i="7" s="1"/>
  <c r="P230" i="7"/>
  <c r="O230" i="7"/>
  <c r="N230" i="7"/>
  <c r="M230" i="7"/>
  <c r="J230" i="7"/>
  <c r="K230" i="7" s="1"/>
  <c r="I230" i="7"/>
  <c r="H230" i="7"/>
  <c r="V230" i="7" s="1"/>
  <c r="W230" i="7" s="1"/>
  <c r="G230" i="7"/>
  <c r="L230" i="7" s="1"/>
  <c r="AE229" i="7"/>
  <c r="AD229" i="7"/>
  <c r="T229" i="7"/>
  <c r="S229" i="7"/>
  <c r="U229" i="7" s="1"/>
  <c r="O229" i="7"/>
  <c r="L229" i="7"/>
  <c r="J229" i="7"/>
  <c r="K229" i="7" s="1"/>
  <c r="I229" i="7"/>
  <c r="H229" i="7"/>
  <c r="V229" i="7" s="1"/>
  <c r="W229" i="7" s="1"/>
  <c r="G229" i="7"/>
  <c r="AE228" i="7"/>
  <c r="AD228" i="7"/>
  <c r="U228" i="7"/>
  <c r="T228" i="7"/>
  <c r="S228" i="7"/>
  <c r="O228" i="7"/>
  <c r="M228" i="7"/>
  <c r="P228" i="7" s="1"/>
  <c r="Q228" i="7" s="1"/>
  <c r="Y228" i="7" s="1"/>
  <c r="AB228" i="7" s="1"/>
  <c r="J228" i="7"/>
  <c r="K228" i="7" s="1"/>
  <c r="I228" i="7"/>
  <c r="N228" i="7" s="1"/>
  <c r="H228" i="7"/>
  <c r="V228" i="7" s="1"/>
  <c r="W228" i="7" s="1"/>
  <c r="G228" i="7"/>
  <c r="L228" i="7" s="1"/>
  <c r="AE227" i="7"/>
  <c r="AD227" i="7"/>
  <c r="T227" i="7"/>
  <c r="S227" i="7"/>
  <c r="U227" i="7" s="1"/>
  <c r="O227" i="7"/>
  <c r="N227" i="7"/>
  <c r="J227" i="7"/>
  <c r="K227" i="7" s="1"/>
  <c r="I227" i="7"/>
  <c r="M227" i="7" s="1"/>
  <c r="P227" i="7" s="1"/>
  <c r="H227" i="7"/>
  <c r="V227" i="7" s="1"/>
  <c r="W227" i="7" s="1"/>
  <c r="G227" i="7"/>
  <c r="L227" i="7" s="1"/>
  <c r="AE226" i="7"/>
  <c r="AD226" i="7"/>
  <c r="T226" i="7"/>
  <c r="S226" i="7"/>
  <c r="U226" i="7" s="1"/>
  <c r="O226" i="7"/>
  <c r="L226" i="7"/>
  <c r="J226" i="7"/>
  <c r="K226" i="7" s="1"/>
  <c r="I226" i="7"/>
  <c r="N226" i="7" s="1"/>
  <c r="H226" i="7"/>
  <c r="V226" i="7" s="1"/>
  <c r="W226" i="7" s="1"/>
  <c r="G226" i="7"/>
  <c r="AE225" i="7"/>
  <c r="AD225" i="7"/>
  <c r="U225" i="7"/>
  <c r="T225" i="7"/>
  <c r="S225" i="7"/>
  <c r="O225" i="7"/>
  <c r="M225" i="7"/>
  <c r="L225" i="7"/>
  <c r="J225" i="7"/>
  <c r="K225" i="7" s="1"/>
  <c r="I225" i="7"/>
  <c r="N225" i="7" s="1"/>
  <c r="H225" i="7"/>
  <c r="V225" i="7" s="1"/>
  <c r="W225" i="7" s="1"/>
  <c r="G225" i="7"/>
  <c r="AE224" i="7"/>
  <c r="AD224" i="7"/>
  <c r="T224" i="7"/>
  <c r="S224" i="7"/>
  <c r="U224" i="7" s="1"/>
  <c r="O224" i="7"/>
  <c r="L224" i="7"/>
  <c r="J224" i="7"/>
  <c r="K224" i="7" s="1"/>
  <c r="I224" i="7"/>
  <c r="H224" i="7"/>
  <c r="V224" i="7" s="1"/>
  <c r="W224" i="7" s="1"/>
  <c r="G224" i="7"/>
  <c r="AE223" i="7"/>
  <c r="AD223" i="7"/>
  <c r="U223" i="7"/>
  <c r="T223" i="7"/>
  <c r="S223" i="7"/>
  <c r="O223" i="7"/>
  <c r="P223" i="7" s="1"/>
  <c r="Q223" i="7" s="1"/>
  <c r="Y223" i="7" s="1"/>
  <c r="AB223" i="7" s="1"/>
  <c r="N223" i="7"/>
  <c r="M223" i="7"/>
  <c r="J223" i="7"/>
  <c r="K223" i="7" s="1"/>
  <c r="I223" i="7"/>
  <c r="H223" i="7"/>
  <c r="V223" i="7" s="1"/>
  <c r="W223" i="7" s="1"/>
  <c r="G223" i="7"/>
  <c r="L223" i="7" s="1"/>
  <c r="AE222" i="7"/>
  <c r="AD222" i="7"/>
  <c r="T222" i="7"/>
  <c r="S222" i="7"/>
  <c r="U222" i="7" s="1"/>
  <c r="P222" i="7"/>
  <c r="O222" i="7"/>
  <c r="N222" i="7"/>
  <c r="M222" i="7"/>
  <c r="J222" i="7"/>
  <c r="K222" i="7" s="1"/>
  <c r="I222" i="7"/>
  <c r="H222" i="7"/>
  <c r="V222" i="7" s="1"/>
  <c r="W222" i="7" s="1"/>
  <c r="G222" i="7"/>
  <c r="L222" i="7" s="1"/>
  <c r="AE221" i="7"/>
  <c r="AD221" i="7"/>
  <c r="T221" i="7"/>
  <c r="S221" i="7"/>
  <c r="O221" i="7"/>
  <c r="L221" i="7"/>
  <c r="J221" i="7"/>
  <c r="K221" i="7" s="1"/>
  <c r="I221" i="7"/>
  <c r="H221" i="7"/>
  <c r="V221" i="7" s="1"/>
  <c r="W221" i="7" s="1"/>
  <c r="G221" i="7"/>
  <c r="AE220" i="7"/>
  <c r="AD220" i="7"/>
  <c r="U220" i="7"/>
  <c r="T220" i="7"/>
  <c r="S220" i="7"/>
  <c r="O220" i="7"/>
  <c r="P220" i="7" s="1"/>
  <c r="M220" i="7"/>
  <c r="J220" i="7"/>
  <c r="K220" i="7" s="1"/>
  <c r="I220" i="7"/>
  <c r="N220" i="7" s="1"/>
  <c r="H220" i="7"/>
  <c r="V220" i="7" s="1"/>
  <c r="W220" i="7" s="1"/>
  <c r="G220" i="7"/>
  <c r="L220" i="7" s="1"/>
  <c r="AE219" i="7"/>
  <c r="AD219" i="7"/>
  <c r="T219" i="7"/>
  <c r="S219" i="7"/>
  <c r="U219" i="7" s="1"/>
  <c r="Q219" i="7"/>
  <c r="Z219" i="7" s="1"/>
  <c r="AA219" i="7" s="1"/>
  <c r="O219" i="7"/>
  <c r="N219" i="7"/>
  <c r="J219" i="7"/>
  <c r="K219" i="7" s="1"/>
  <c r="I219" i="7"/>
  <c r="M219" i="7" s="1"/>
  <c r="P219" i="7" s="1"/>
  <c r="R219" i="7" s="1"/>
  <c r="H219" i="7"/>
  <c r="V219" i="7" s="1"/>
  <c r="W219" i="7" s="1"/>
  <c r="G219" i="7"/>
  <c r="L219" i="7" s="1"/>
  <c r="AE218" i="7"/>
  <c r="AD218" i="7"/>
  <c r="T218" i="7"/>
  <c r="S218" i="7"/>
  <c r="U218" i="7" s="1"/>
  <c r="O218" i="7"/>
  <c r="J218" i="7"/>
  <c r="K218" i="7" s="1"/>
  <c r="I218" i="7"/>
  <c r="H218" i="7"/>
  <c r="V218" i="7" s="1"/>
  <c r="W218" i="7" s="1"/>
  <c r="G218" i="7"/>
  <c r="L218" i="7" s="1"/>
  <c r="AE217" i="7"/>
  <c r="AD217" i="7"/>
  <c r="T217" i="7"/>
  <c r="S217" i="7"/>
  <c r="U217" i="7" s="1"/>
  <c r="O217" i="7"/>
  <c r="P217" i="7" s="1"/>
  <c r="R217" i="7" s="1"/>
  <c r="M217" i="7"/>
  <c r="J217" i="7"/>
  <c r="K217" i="7" s="1"/>
  <c r="I217" i="7"/>
  <c r="N217" i="7" s="1"/>
  <c r="H217" i="7"/>
  <c r="V217" i="7" s="1"/>
  <c r="W217" i="7" s="1"/>
  <c r="G217" i="7"/>
  <c r="L217" i="7" s="1"/>
  <c r="AE216" i="7"/>
  <c r="AD216" i="7"/>
  <c r="T216" i="7"/>
  <c r="S216" i="7"/>
  <c r="O216" i="7"/>
  <c r="L216" i="7"/>
  <c r="J216" i="7"/>
  <c r="K216" i="7" s="1"/>
  <c r="I216" i="7"/>
  <c r="M216" i="7" s="1"/>
  <c r="H216" i="7"/>
  <c r="V216" i="7" s="1"/>
  <c r="W216" i="7" s="1"/>
  <c r="G216" i="7"/>
  <c r="AE215" i="7"/>
  <c r="AD215" i="7"/>
  <c r="U215" i="7"/>
  <c r="T215" i="7"/>
  <c r="S215" i="7"/>
  <c r="O215" i="7"/>
  <c r="L215" i="7"/>
  <c r="J215" i="7"/>
  <c r="K215" i="7" s="1"/>
  <c r="I215" i="7"/>
  <c r="N215" i="7" s="1"/>
  <c r="H215" i="7"/>
  <c r="V215" i="7" s="1"/>
  <c r="W215" i="7" s="1"/>
  <c r="G215" i="7"/>
  <c r="AE214" i="7"/>
  <c r="AD214" i="7"/>
  <c r="T214" i="7"/>
  <c r="S214" i="7"/>
  <c r="U214" i="7" s="1"/>
  <c r="O214" i="7"/>
  <c r="P214" i="7" s="1"/>
  <c r="Q214" i="7" s="1"/>
  <c r="N214" i="7"/>
  <c r="M214" i="7"/>
  <c r="J214" i="7"/>
  <c r="K214" i="7" s="1"/>
  <c r="I214" i="7"/>
  <c r="H214" i="7"/>
  <c r="V214" i="7" s="1"/>
  <c r="W214" i="7" s="1"/>
  <c r="G214" i="7"/>
  <c r="L214" i="7" s="1"/>
  <c r="AE213" i="7"/>
  <c r="AD213" i="7"/>
  <c r="T213" i="7"/>
  <c r="S213" i="7"/>
  <c r="U213" i="7" s="1"/>
  <c r="O213" i="7"/>
  <c r="P213" i="7" s="1"/>
  <c r="N213" i="7"/>
  <c r="L213" i="7"/>
  <c r="J213" i="7"/>
  <c r="K213" i="7" s="1"/>
  <c r="I213" i="7"/>
  <c r="M213" i="7" s="1"/>
  <c r="H213" i="7"/>
  <c r="V213" i="7" s="1"/>
  <c r="W213" i="7" s="1"/>
  <c r="X213" i="7" s="1"/>
  <c r="G213" i="7"/>
  <c r="AE212" i="7"/>
  <c r="AD212" i="7"/>
  <c r="T212" i="7"/>
  <c r="S212" i="7"/>
  <c r="U212" i="7" s="1"/>
  <c r="O212" i="7"/>
  <c r="P212" i="7" s="1"/>
  <c r="N212" i="7"/>
  <c r="M212" i="7"/>
  <c r="J212" i="7"/>
  <c r="K212" i="7" s="1"/>
  <c r="I212" i="7"/>
  <c r="H212" i="7"/>
  <c r="V212" i="7" s="1"/>
  <c r="W212" i="7" s="1"/>
  <c r="G212" i="7"/>
  <c r="L212" i="7" s="1"/>
  <c r="AE211" i="7"/>
  <c r="AD211" i="7"/>
  <c r="T211" i="7"/>
  <c r="U211" i="7" s="1"/>
  <c r="S211" i="7"/>
  <c r="O211" i="7"/>
  <c r="P211" i="7" s="1"/>
  <c r="N211" i="7"/>
  <c r="M211" i="7"/>
  <c r="J211" i="7"/>
  <c r="K211" i="7" s="1"/>
  <c r="I211" i="7"/>
  <c r="H211" i="7"/>
  <c r="V211" i="7" s="1"/>
  <c r="W211" i="7" s="1"/>
  <c r="G211" i="7"/>
  <c r="L211" i="7" s="1"/>
  <c r="AE210" i="7"/>
  <c r="AD210" i="7"/>
  <c r="U210" i="7"/>
  <c r="T210" i="7"/>
  <c r="S210" i="7"/>
  <c r="O210" i="7"/>
  <c r="J210" i="7"/>
  <c r="K210" i="7" s="1"/>
  <c r="I210" i="7"/>
  <c r="H210" i="7"/>
  <c r="V210" i="7" s="1"/>
  <c r="W210" i="7" s="1"/>
  <c r="X210" i="7" s="1"/>
  <c r="G210" i="7"/>
  <c r="L210" i="7" s="1"/>
  <c r="AE209" i="7"/>
  <c r="AD209" i="7"/>
  <c r="T209" i="7"/>
  <c r="S209" i="7"/>
  <c r="U209" i="7" s="1"/>
  <c r="O209" i="7"/>
  <c r="J209" i="7"/>
  <c r="K209" i="7" s="1"/>
  <c r="I209" i="7"/>
  <c r="N209" i="7" s="1"/>
  <c r="H209" i="7"/>
  <c r="V209" i="7" s="1"/>
  <c r="W209" i="7" s="1"/>
  <c r="G209" i="7"/>
  <c r="L209" i="7" s="1"/>
  <c r="AE208" i="7"/>
  <c r="AD208" i="7"/>
  <c r="T208" i="7"/>
  <c r="S208" i="7"/>
  <c r="U208" i="7" s="1"/>
  <c r="O208" i="7"/>
  <c r="J208" i="7"/>
  <c r="K208" i="7" s="1"/>
  <c r="I208" i="7"/>
  <c r="N208" i="7" s="1"/>
  <c r="H208" i="7"/>
  <c r="V208" i="7" s="1"/>
  <c r="W208" i="7" s="1"/>
  <c r="G208" i="7"/>
  <c r="L208" i="7" s="1"/>
  <c r="AE207" i="7"/>
  <c r="AD207" i="7"/>
  <c r="T207" i="7"/>
  <c r="S207" i="7"/>
  <c r="O207" i="7"/>
  <c r="L207" i="7"/>
  <c r="J207" i="7"/>
  <c r="K207" i="7" s="1"/>
  <c r="I207" i="7"/>
  <c r="N207" i="7" s="1"/>
  <c r="H207" i="7"/>
  <c r="V207" i="7" s="1"/>
  <c r="W207" i="7" s="1"/>
  <c r="G207" i="7"/>
  <c r="AE206" i="7"/>
  <c r="AD206" i="7"/>
  <c r="U206" i="7"/>
  <c r="T206" i="7"/>
  <c r="S206" i="7"/>
  <c r="O206" i="7"/>
  <c r="P206" i="7" s="1"/>
  <c r="M206" i="7"/>
  <c r="L206" i="7"/>
  <c r="J206" i="7"/>
  <c r="K206" i="7" s="1"/>
  <c r="I206" i="7"/>
  <c r="N206" i="7" s="1"/>
  <c r="H206" i="7"/>
  <c r="V206" i="7" s="1"/>
  <c r="W206" i="7" s="1"/>
  <c r="G206" i="7"/>
  <c r="AE205" i="7"/>
  <c r="AD205" i="7"/>
  <c r="T205" i="7"/>
  <c r="U205" i="7" s="1"/>
  <c r="S205" i="7"/>
  <c r="O205" i="7"/>
  <c r="N205" i="7"/>
  <c r="M205" i="7"/>
  <c r="P205" i="7" s="1"/>
  <c r="L205" i="7"/>
  <c r="J205" i="7"/>
  <c r="K205" i="7" s="1"/>
  <c r="I205" i="7"/>
  <c r="H205" i="7"/>
  <c r="V205" i="7" s="1"/>
  <c r="W205" i="7" s="1"/>
  <c r="G205" i="7"/>
  <c r="AE204" i="7"/>
  <c r="AD204" i="7"/>
  <c r="T204" i="7"/>
  <c r="S204" i="7"/>
  <c r="U204" i="7" s="1"/>
  <c r="O204" i="7"/>
  <c r="P204" i="7" s="1"/>
  <c r="N204" i="7"/>
  <c r="M204" i="7"/>
  <c r="J204" i="7"/>
  <c r="K204" i="7" s="1"/>
  <c r="I204" i="7"/>
  <c r="H204" i="7"/>
  <c r="V204" i="7" s="1"/>
  <c r="W204" i="7" s="1"/>
  <c r="G204" i="7"/>
  <c r="L204" i="7" s="1"/>
  <c r="AE203" i="7"/>
  <c r="AD203" i="7"/>
  <c r="T203" i="7"/>
  <c r="U203" i="7" s="1"/>
  <c r="S203" i="7"/>
  <c r="O203" i="7"/>
  <c r="P203" i="7" s="1"/>
  <c r="N203" i="7"/>
  <c r="M203" i="7"/>
  <c r="J203" i="7"/>
  <c r="K203" i="7" s="1"/>
  <c r="I203" i="7"/>
  <c r="H203" i="7"/>
  <c r="V203" i="7" s="1"/>
  <c r="W203" i="7" s="1"/>
  <c r="X203" i="7" s="1"/>
  <c r="G203" i="7"/>
  <c r="L203" i="7" s="1"/>
  <c r="AE202" i="7"/>
  <c r="AD202" i="7"/>
  <c r="U202" i="7"/>
  <c r="T202" i="7"/>
  <c r="S202" i="7"/>
  <c r="O202" i="7"/>
  <c r="J202" i="7"/>
  <c r="K202" i="7" s="1"/>
  <c r="I202" i="7"/>
  <c r="H202" i="7"/>
  <c r="V202" i="7" s="1"/>
  <c r="W202" i="7" s="1"/>
  <c r="X202" i="7" s="1"/>
  <c r="G202" i="7"/>
  <c r="L202" i="7" s="1"/>
  <c r="AE201" i="7"/>
  <c r="AD201" i="7"/>
  <c r="T201" i="7"/>
  <c r="S201" i="7"/>
  <c r="U201" i="7" s="1"/>
  <c r="O201" i="7"/>
  <c r="J201" i="7"/>
  <c r="K201" i="7" s="1"/>
  <c r="I201" i="7"/>
  <c r="N201" i="7" s="1"/>
  <c r="H201" i="7"/>
  <c r="V201" i="7" s="1"/>
  <c r="W201" i="7" s="1"/>
  <c r="G201" i="7"/>
  <c r="L201" i="7" s="1"/>
  <c r="AE200" i="7"/>
  <c r="AD200" i="7"/>
  <c r="T200" i="7"/>
  <c r="S200" i="7"/>
  <c r="U200" i="7" s="1"/>
  <c r="O200" i="7"/>
  <c r="J200" i="7"/>
  <c r="K200" i="7" s="1"/>
  <c r="I200" i="7"/>
  <c r="N200" i="7" s="1"/>
  <c r="H200" i="7"/>
  <c r="V200" i="7" s="1"/>
  <c r="W200" i="7" s="1"/>
  <c r="G200" i="7"/>
  <c r="L200" i="7" s="1"/>
  <c r="AE199" i="7"/>
  <c r="AD199" i="7"/>
  <c r="T199" i="7"/>
  <c r="S199" i="7"/>
  <c r="U199" i="7" s="1"/>
  <c r="O199" i="7"/>
  <c r="L199" i="7"/>
  <c r="J199" i="7"/>
  <c r="K199" i="7" s="1"/>
  <c r="I199" i="7"/>
  <c r="N199" i="7" s="1"/>
  <c r="H199" i="7"/>
  <c r="V199" i="7" s="1"/>
  <c r="W199" i="7" s="1"/>
  <c r="G199" i="7"/>
  <c r="AE198" i="7"/>
  <c r="AD198" i="7"/>
  <c r="U198" i="7"/>
  <c r="T198" i="7"/>
  <c r="S198" i="7"/>
  <c r="O198" i="7"/>
  <c r="P198" i="7" s="1"/>
  <c r="M198" i="7"/>
  <c r="L198" i="7"/>
  <c r="J198" i="7"/>
  <c r="K198" i="7" s="1"/>
  <c r="I198" i="7"/>
  <c r="N198" i="7" s="1"/>
  <c r="H198" i="7"/>
  <c r="V198" i="7" s="1"/>
  <c r="W198" i="7" s="1"/>
  <c r="G198" i="7"/>
  <c r="AE197" i="7"/>
  <c r="AD197" i="7"/>
  <c r="T197" i="7"/>
  <c r="U197" i="7" s="1"/>
  <c r="S197" i="7"/>
  <c r="O197" i="7"/>
  <c r="N197" i="7"/>
  <c r="M197" i="7"/>
  <c r="P197" i="7" s="1"/>
  <c r="L197" i="7"/>
  <c r="J197" i="7"/>
  <c r="K197" i="7" s="1"/>
  <c r="I197" i="7"/>
  <c r="H197" i="7"/>
  <c r="V197" i="7" s="1"/>
  <c r="W197" i="7" s="1"/>
  <c r="G197" i="7"/>
  <c r="AE196" i="7"/>
  <c r="AD196" i="7"/>
  <c r="U196" i="7"/>
  <c r="T196" i="7"/>
  <c r="S196" i="7"/>
  <c r="O196" i="7"/>
  <c r="P196" i="7" s="1"/>
  <c r="N196" i="7"/>
  <c r="M196" i="7"/>
  <c r="J196" i="7"/>
  <c r="K196" i="7" s="1"/>
  <c r="I196" i="7"/>
  <c r="H196" i="7"/>
  <c r="V196" i="7" s="1"/>
  <c r="W196" i="7" s="1"/>
  <c r="G196" i="7"/>
  <c r="L196" i="7" s="1"/>
  <c r="AE195" i="7"/>
  <c r="AD195" i="7"/>
  <c r="T195" i="7"/>
  <c r="U195" i="7" s="1"/>
  <c r="S195" i="7"/>
  <c r="P195" i="7"/>
  <c r="O195" i="7"/>
  <c r="N195" i="7"/>
  <c r="M195" i="7"/>
  <c r="J195" i="7"/>
  <c r="K195" i="7" s="1"/>
  <c r="I195" i="7"/>
  <c r="H195" i="7"/>
  <c r="V195" i="7" s="1"/>
  <c r="W195" i="7" s="1"/>
  <c r="X195" i="7" s="1"/>
  <c r="G195" i="7"/>
  <c r="L195" i="7" s="1"/>
  <c r="AE194" i="7"/>
  <c r="AD194" i="7"/>
  <c r="U194" i="7"/>
  <c r="T194" i="7"/>
  <c r="S194" i="7"/>
  <c r="O194" i="7"/>
  <c r="J194" i="7"/>
  <c r="K194" i="7" s="1"/>
  <c r="I194" i="7"/>
  <c r="H194" i="7"/>
  <c r="V194" i="7" s="1"/>
  <c r="W194" i="7" s="1"/>
  <c r="X194" i="7" s="1"/>
  <c r="G194" i="7"/>
  <c r="L194" i="7" s="1"/>
  <c r="AE193" i="7"/>
  <c r="AD193" i="7"/>
  <c r="T193" i="7"/>
  <c r="S193" i="7"/>
  <c r="U193" i="7" s="1"/>
  <c r="O193" i="7"/>
  <c r="J193" i="7"/>
  <c r="K193" i="7" s="1"/>
  <c r="I193" i="7"/>
  <c r="N193" i="7" s="1"/>
  <c r="H193" i="7"/>
  <c r="V193" i="7" s="1"/>
  <c r="W193" i="7" s="1"/>
  <c r="G193" i="7"/>
  <c r="L193" i="7" s="1"/>
  <c r="AE192" i="7"/>
  <c r="AD192" i="7"/>
  <c r="T192" i="7"/>
  <c r="S192" i="7"/>
  <c r="U192" i="7" s="1"/>
  <c r="O192" i="7"/>
  <c r="J192" i="7"/>
  <c r="K192" i="7" s="1"/>
  <c r="I192" i="7"/>
  <c r="N192" i="7" s="1"/>
  <c r="H192" i="7"/>
  <c r="V192" i="7" s="1"/>
  <c r="W192" i="7" s="1"/>
  <c r="G192" i="7"/>
  <c r="L192" i="7" s="1"/>
  <c r="AE191" i="7"/>
  <c r="AD191" i="7"/>
  <c r="T191" i="7"/>
  <c r="S191" i="7"/>
  <c r="O191" i="7"/>
  <c r="L191" i="7"/>
  <c r="J191" i="7"/>
  <c r="K191" i="7" s="1"/>
  <c r="I191" i="7"/>
  <c r="N191" i="7" s="1"/>
  <c r="H191" i="7"/>
  <c r="V191" i="7" s="1"/>
  <c r="W191" i="7" s="1"/>
  <c r="G191" i="7"/>
  <c r="AE190" i="7"/>
  <c r="AD190" i="7"/>
  <c r="U190" i="7"/>
  <c r="T190" i="7"/>
  <c r="S190" i="7"/>
  <c r="O190" i="7"/>
  <c r="M190" i="7"/>
  <c r="L190" i="7"/>
  <c r="J190" i="7"/>
  <c r="K190" i="7" s="1"/>
  <c r="I190" i="7"/>
  <c r="N190" i="7" s="1"/>
  <c r="H190" i="7"/>
  <c r="V190" i="7" s="1"/>
  <c r="W190" i="7" s="1"/>
  <c r="G190" i="7"/>
  <c r="AE189" i="7"/>
  <c r="AD189" i="7"/>
  <c r="T189" i="7"/>
  <c r="U189" i="7" s="1"/>
  <c r="S189" i="7"/>
  <c r="O189" i="7"/>
  <c r="N189" i="7"/>
  <c r="M189" i="7"/>
  <c r="P189" i="7" s="1"/>
  <c r="L189" i="7"/>
  <c r="J189" i="7"/>
  <c r="K189" i="7" s="1"/>
  <c r="I189" i="7"/>
  <c r="H189" i="7"/>
  <c r="V189" i="7" s="1"/>
  <c r="W189" i="7" s="1"/>
  <c r="G189" i="7"/>
  <c r="AE188" i="7"/>
  <c r="AD188" i="7"/>
  <c r="U188" i="7"/>
  <c r="T188" i="7"/>
  <c r="S188" i="7"/>
  <c r="O188" i="7"/>
  <c r="P188" i="7" s="1"/>
  <c r="N188" i="7"/>
  <c r="M188" i="7"/>
  <c r="J188" i="7"/>
  <c r="K188" i="7" s="1"/>
  <c r="I188" i="7"/>
  <c r="H188" i="7"/>
  <c r="V188" i="7" s="1"/>
  <c r="W188" i="7" s="1"/>
  <c r="G188" i="7"/>
  <c r="L188" i="7" s="1"/>
  <c r="AE187" i="7"/>
  <c r="AD187" i="7"/>
  <c r="T187" i="7"/>
  <c r="U187" i="7" s="1"/>
  <c r="S187" i="7"/>
  <c r="P187" i="7"/>
  <c r="O187" i="7"/>
  <c r="N187" i="7"/>
  <c r="M187" i="7"/>
  <c r="J187" i="7"/>
  <c r="K187" i="7" s="1"/>
  <c r="I187" i="7"/>
  <c r="H187" i="7"/>
  <c r="V187" i="7" s="1"/>
  <c r="W187" i="7" s="1"/>
  <c r="X187" i="7" s="1"/>
  <c r="G187" i="7"/>
  <c r="L187" i="7" s="1"/>
  <c r="AE186" i="7"/>
  <c r="AD186" i="7"/>
  <c r="U186" i="7"/>
  <c r="T186" i="7"/>
  <c r="S186" i="7"/>
  <c r="O186" i="7"/>
  <c r="J186" i="7"/>
  <c r="K186" i="7" s="1"/>
  <c r="I186" i="7"/>
  <c r="N186" i="7" s="1"/>
  <c r="H186" i="7"/>
  <c r="V186" i="7" s="1"/>
  <c r="W186" i="7" s="1"/>
  <c r="X186" i="7" s="1"/>
  <c r="G186" i="7"/>
  <c r="L186" i="7" s="1"/>
  <c r="AE185" i="7"/>
  <c r="AD185" i="7"/>
  <c r="T185" i="7"/>
  <c r="S185" i="7"/>
  <c r="U185" i="7" s="1"/>
  <c r="O185" i="7"/>
  <c r="J185" i="7"/>
  <c r="K185" i="7" s="1"/>
  <c r="I185" i="7"/>
  <c r="H185" i="7"/>
  <c r="V185" i="7" s="1"/>
  <c r="W185" i="7" s="1"/>
  <c r="G185" i="7"/>
  <c r="L185" i="7" s="1"/>
  <c r="AE184" i="7"/>
  <c r="AD184" i="7"/>
  <c r="T184" i="7"/>
  <c r="S184" i="7"/>
  <c r="U184" i="7" s="1"/>
  <c r="O184" i="7"/>
  <c r="J184" i="7"/>
  <c r="K184" i="7" s="1"/>
  <c r="I184" i="7"/>
  <c r="H184" i="7"/>
  <c r="V184" i="7" s="1"/>
  <c r="W184" i="7" s="1"/>
  <c r="G184" i="7"/>
  <c r="L184" i="7" s="1"/>
  <c r="AE183" i="7"/>
  <c r="AD183" i="7"/>
  <c r="T183" i="7"/>
  <c r="S183" i="7"/>
  <c r="O183" i="7"/>
  <c r="L183" i="7"/>
  <c r="J183" i="7"/>
  <c r="K183" i="7" s="1"/>
  <c r="I183" i="7"/>
  <c r="N183" i="7" s="1"/>
  <c r="H183" i="7"/>
  <c r="V183" i="7" s="1"/>
  <c r="W183" i="7" s="1"/>
  <c r="G183" i="7"/>
  <c r="AE182" i="7"/>
  <c r="AD182" i="7"/>
  <c r="U182" i="7"/>
  <c r="T182" i="7"/>
  <c r="S182" i="7"/>
  <c r="O182" i="7"/>
  <c r="L182" i="7"/>
  <c r="J182" i="7"/>
  <c r="K182" i="7" s="1"/>
  <c r="I182" i="7"/>
  <c r="N182" i="7" s="1"/>
  <c r="H182" i="7"/>
  <c r="V182" i="7" s="1"/>
  <c r="W182" i="7" s="1"/>
  <c r="G182" i="7"/>
  <c r="AE181" i="7"/>
  <c r="AD181" i="7"/>
  <c r="T181" i="7"/>
  <c r="U181" i="7" s="1"/>
  <c r="S181" i="7"/>
  <c r="O181" i="7"/>
  <c r="N181" i="7"/>
  <c r="M181" i="7"/>
  <c r="L181" i="7"/>
  <c r="J181" i="7"/>
  <c r="K181" i="7" s="1"/>
  <c r="I181" i="7"/>
  <c r="H181" i="7"/>
  <c r="V181" i="7" s="1"/>
  <c r="W181" i="7" s="1"/>
  <c r="G181" i="7"/>
  <c r="AE180" i="7"/>
  <c r="AD180" i="7"/>
  <c r="T180" i="7"/>
  <c r="S180" i="7"/>
  <c r="U180" i="7" s="1"/>
  <c r="O180" i="7"/>
  <c r="J180" i="7"/>
  <c r="K180" i="7" s="1"/>
  <c r="I180" i="7"/>
  <c r="H180" i="7"/>
  <c r="V180" i="7" s="1"/>
  <c r="W180" i="7" s="1"/>
  <c r="G180" i="7"/>
  <c r="L180" i="7" s="1"/>
  <c r="AE179" i="7"/>
  <c r="AD179" i="7"/>
  <c r="U179" i="7"/>
  <c r="T179" i="7"/>
  <c r="S179" i="7"/>
  <c r="P179" i="7"/>
  <c r="O179" i="7"/>
  <c r="N179" i="7"/>
  <c r="M179" i="7"/>
  <c r="J179" i="7"/>
  <c r="K179" i="7" s="1"/>
  <c r="I179" i="7"/>
  <c r="H179" i="7"/>
  <c r="V179" i="7" s="1"/>
  <c r="W179" i="7" s="1"/>
  <c r="X179" i="7" s="1"/>
  <c r="G179" i="7"/>
  <c r="L179" i="7" s="1"/>
  <c r="AE178" i="7"/>
  <c r="AD178" i="7"/>
  <c r="T178" i="7"/>
  <c r="S178" i="7"/>
  <c r="U178" i="7" s="1"/>
  <c r="O178" i="7"/>
  <c r="J178" i="7"/>
  <c r="K178" i="7" s="1"/>
  <c r="I178" i="7"/>
  <c r="H178" i="7"/>
  <c r="V178" i="7" s="1"/>
  <c r="W178" i="7" s="1"/>
  <c r="G178" i="7"/>
  <c r="L178" i="7" s="1"/>
  <c r="AE177" i="7"/>
  <c r="AD177" i="7"/>
  <c r="T177" i="7"/>
  <c r="U177" i="7" s="1"/>
  <c r="S177" i="7"/>
  <c r="O177" i="7"/>
  <c r="J177" i="7"/>
  <c r="K177" i="7" s="1"/>
  <c r="I177" i="7"/>
  <c r="N177" i="7" s="1"/>
  <c r="H177" i="7"/>
  <c r="V177" i="7" s="1"/>
  <c r="W177" i="7" s="1"/>
  <c r="G177" i="7"/>
  <c r="L177" i="7" s="1"/>
  <c r="AE176" i="7"/>
  <c r="AD176" i="7"/>
  <c r="T176" i="7"/>
  <c r="S176" i="7"/>
  <c r="U176" i="7" s="1"/>
  <c r="O176" i="7"/>
  <c r="J176" i="7"/>
  <c r="K176" i="7" s="1"/>
  <c r="I176" i="7"/>
  <c r="N176" i="7" s="1"/>
  <c r="H176" i="7"/>
  <c r="V176" i="7" s="1"/>
  <c r="W176" i="7" s="1"/>
  <c r="G176" i="7"/>
  <c r="L176" i="7" s="1"/>
  <c r="AE175" i="7"/>
  <c r="AD175" i="7"/>
  <c r="T175" i="7"/>
  <c r="S175" i="7"/>
  <c r="O175" i="7"/>
  <c r="L175" i="7"/>
  <c r="J175" i="7"/>
  <c r="K175" i="7" s="1"/>
  <c r="I175" i="7"/>
  <c r="N175" i="7" s="1"/>
  <c r="H175" i="7"/>
  <c r="V175" i="7" s="1"/>
  <c r="W175" i="7" s="1"/>
  <c r="G175" i="7"/>
  <c r="AE174" i="7"/>
  <c r="AD174" i="7"/>
  <c r="U174" i="7"/>
  <c r="T174" i="7"/>
  <c r="S174" i="7"/>
  <c r="O174" i="7"/>
  <c r="M174" i="7"/>
  <c r="L174" i="7"/>
  <c r="K174" i="7"/>
  <c r="J174" i="7"/>
  <c r="I174" i="7"/>
  <c r="N174" i="7" s="1"/>
  <c r="H174" i="7"/>
  <c r="V174" i="7" s="1"/>
  <c r="W174" i="7" s="1"/>
  <c r="G174" i="7"/>
  <c r="AE173" i="7"/>
  <c r="AD173" i="7"/>
  <c r="T173" i="7"/>
  <c r="U173" i="7" s="1"/>
  <c r="S173" i="7"/>
  <c r="O173" i="7"/>
  <c r="N173" i="7"/>
  <c r="M173" i="7"/>
  <c r="P173" i="7" s="1"/>
  <c r="L173" i="7"/>
  <c r="J173" i="7"/>
  <c r="K173" i="7" s="1"/>
  <c r="I173" i="7"/>
  <c r="H173" i="7"/>
  <c r="V173" i="7" s="1"/>
  <c r="W173" i="7" s="1"/>
  <c r="G173" i="7"/>
  <c r="AE172" i="7"/>
  <c r="AD172" i="7"/>
  <c r="U172" i="7"/>
  <c r="T172" i="7"/>
  <c r="S172" i="7"/>
  <c r="O172" i="7"/>
  <c r="P172" i="7" s="1"/>
  <c r="N172" i="7"/>
  <c r="M172" i="7"/>
  <c r="J172" i="7"/>
  <c r="K172" i="7" s="1"/>
  <c r="I172" i="7"/>
  <c r="H172" i="7"/>
  <c r="V172" i="7" s="1"/>
  <c r="W172" i="7" s="1"/>
  <c r="G172" i="7"/>
  <c r="L172" i="7" s="1"/>
  <c r="AE171" i="7"/>
  <c r="AD171" i="7"/>
  <c r="U171" i="7"/>
  <c r="T171" i="7"/>
  <c r="S171" i="7"/>
  <c r="P171" i="7"/>
  <c r="O171" i="7"/>
  <c r="N171" i="7"/>
  <c r="M171" i="7"/>
  <c r="J171" i="7"/>
  <c r="K171" i="7" s="1"/>
  <c r="I171" i="7"/>
  <c r="H171" i="7"/>
  <c r="V171" i="7" s="1"/>
  <c r="W171" i="7" s="1"/>
  <c r="X171" i="7" s="1"/>
  <c r="G171" i="7"/>
  <c r="L171" i="7" s="1"/>
  <c r="AE170" i="7"/>
  <c r="AD170" i="7"/>
  <c r="T170" i="7"/>
  <c r="S170" i="7"/>
  <c r="U170" i="7" s="1"/>
  <c r="O170" i="7"/>
  <c r="J170" i="7"/>
  <c r="K170" i="7" s="1"/>
  <c r="I170" i="7"/>
  <c r="H170" i="7"/>
  <c r="V170" i="7" s="1"/>
  <c r="W170" i="7" s="1"/>
  <c r="G170" i="7"/>
  <c r="L170" i="7" s="1"/>
  <c r="AE169" i="7"/>
  <c r="AD169" i="7"/>
  <c r="T169" i="7"/>
  <c r="U169" i="7" s="1"/>
  <c r="S169" i="7"/>
  <c r="O169" i="7"/>
  <c r="J169" i="7"/>
  <c r="K169" i="7" s="1"/>
  <c r="I169" i="7"/>
  <c r="N169" i="7" s="1"/>
  <c r="H169" i="7"/>
  <c r="V169" i="7" s="1"/>
  <c r="W169" i="7" s="1"/>
  <c r="G169" i="7"/>
  <c r="L169" i="7" s="1"/>
  <c r="AE168" i="7"/>
  <c r="AD168" i="7"/>
  <c r="T168" i="7"/>
  <c r="S168" i="7"/>
  <c r="U168" i="7" s="1"/>
  <c r="O168" i="7"/>
  <c r="J168" i="7"/>
  <c r="K168" i="7" s="1"/>
  <c r="I168" i="7"/>
  <c r="N168" i="7" s="1"/>
  <c r="H168" i="7"/>
  <c r="V168" i="7" s="1"/>
  <c r="W168" i="7" s="1"/>
  <c r="G168" i="7"/>
  <c r="L168" i="7" s="1"/>
  <c r="AE167" i="7"/>
  <c r="AD167" i="7"/>
  <c r="T167" i="7"/>
  <c r="S167" i="7"/>
  <c r="U167" i="7" s="1"/>
  <c r="O167" i="7"/>
  <c r="L167" i="7"/>
  <c r="J167" i="7"/>
  <c r="K167" i="7" s="1"/>
  <c r="I167" i="7"/>
  <c r="N167" i="7" s="1"/>
  <c r="H167" i="7"/>
  <c r="V167" i="7" s="1"/>
  <c r="W167" i="7" s="1"/>
  <c r="G167" i="7"/>
  <c r="AE166" i="7"/>
  <c r="AD166" i="7"/>
  <c r="U166" i="7"/>
  <c r="T166" i="7"/>
  <c r="S166" i="7"/>
  <c r="O166" i="7"/>
  <c r="M166" i="7"/>
  <c r="L166" i="7"/>
  <c r="J166" i="7"/>
  <c r="K166" i="7" s="1"/>
  <c r="I166" i="7"/>
  <c r="N166" i="7" s="1"/>
  <c r="H166" i="7"/>
  <c r="V166" i="7" s="1"/>
  <c r="W166" i="7" s="1"/>
  <c r="G166" i="7"/>
  <c r="AE165" i="7"/>
  <c r="AD165" i="7"/>
  <c r="T165" i="7"/>
  <c r="U165" i="7" s="1"/>
  <c r="S165" i="7"/>
  <c r="O165" i="7"/>
  <c r="N165" i="7"/>
  <c r="M165" i="7"/>
  <c r="L165" i="7"/>
  <c r="J165" i="7"/>
  <c r="K165" i="7" s="1"/>
  <c r="I165" i="7"/>
  <c r="H165" i="7"/>
  <c r="V165" i="7" s="1"/>
  <c r="W165" i="7" s="1"/>
  <c r="G165" i="7"/>
  <c r="AE164" i="7"/>
  <c r="AD164" i="7"/>
  <c r="U164" i="7"/>
  <c r="T164" i="7"/>
  <c r="S164" i="7"/>
  <c r="O164" i="7"/>
  <c r="P164" i="7" s="1"/>
  <c r="N164" i="7"/>
  <c r="M164" i="7"/>
  <c r="J164" i="7"/>
  <c r="K164" i="7" s="1"/>
  <c r="I164" i="7"/>
  <c r="H164" i="7"/>
  <c r="V164" i="7" s="1"/>
  <c r="W164" i="7" s="1"/>
  <c r="G164" i="7"/>
  <c r="L164" i="7" s="1"/>
  <c r="AE163" i="7"/>
  <c r="AD163" i="7"/>
  <c r="U163" i="7"/>
  <c r="T163" i="7"/>
  <c r="S163" i="7"/>
  <c r="O163" i="7"/>
  <c r="P163" i="7" s="1"/>
  <c r="N163" i="7"/>
  <c r="M163" i="7"/>
  <c r="J163" i="7"/>
  <c r="K163" i="7" s="1"/>
  <c r="I163" i="7"/>
  <c r="H163" i="7"/>
  <c r="V163" i="7" s="1"/>
  <c r="W163" i="7" s="1"/>
  <c r="X163" i="7" s="1"/>
  <c r="G163" i="7"/>
  <c r="L163" i="7" s="1"/>
  <c r="AE162" i="7"/>
  <c r="AD162" i="7"/>
  <c r="T162" i="7"/>
  <c r="S162" i="7"/>
  <c r="U162" i="7" s="1"/>
  <c r="O162" i="7"/>
  <c r="J162" i="7"/>
  <c r="K162" i="7" s="1"/>
  <c r="I162" i="7"/>
  <c r="H162" i="7"/>
  <c r="V162" i="7" s="1"/>
  <c r="W162" i="7" s="1"/>
  <c r="G162" i="7"/>
  <c r="L162" i="7" s="1"/>
  <c r="AE161" i="7"/>
  <c r="AD161" i="7"/>
  <c r="T161" i="7"/>
  <c r="U161" i="7" s="1"/>
  <c r="S161" i="7"/>
  <c r="O161" i="7"/>
  <c r="J161" i="7"/>
  <c r="K161" i="7" s="1"/>
  <c r="I161" i="7"/>
  <c r="N161" i="7" s="1"/>
  <c r="H161" i="7"/>
  <c r="V161" i="7" s="1"/>
  <c r="W161" i="7" s="1"/>
  <c r="G161" i="7"/>
  <c r="L161" i="7" s="1"/>
  <c r="AE160" i="7"/>
  <c r="AD160" i="7"/>
  <c r="T160" i="7"/>
  <c r="S160" i="7"/>
  <c r="U160" i="7" s="1"/>
  <c r="O160" i="7"/>
  <c r="J160" i="7"/>
  <c r="K160" i="7" s="1"/>
  <c r="I160" i="7"/>
  <c r="N160" i="7" s="1"/>
  <c r="H160" i="7"/>
  <c r="V160" i="7" s="1"/>
  <c r="W160" i="7" s="1"/>
  <c r="G160" i="7"/>
  <c r="L160" i="7" s="1"/>
  <c r="AE159" i="7"/>
  <c r="AD159" i="7"/>
  <c r="T159" i="7"/>
  <c r="S159" i="7"/>
  <c r="U159" i="7" s="1"/>
  <c r="O159" i="7"/>
  <c r="L159" i="7"/>
  <c r="J159" i="7"/>
  <c r="K159" i="7" s="1"/>
  <c r="I159" i="7"/>
  <c r="N159" i="7" s="1"/>
  <c r="H159" i="7"/>
  <c r="V159" i="7" s="1"/>
  <c r="W159" i="7" s="1"/>
  <c r="G159" i="7"/>
  <c r="AE158" i="7"/>
  <c r="AD158" i="7"/>
  <c r="U158" i="7"/>
  <c r="T158" i="7"/>
  <c r="S158" i="7"/>
  <c r="O158" i="7"/>
  <c r="P158" i="7" s="1"/>
  <c r="M158" i="7"/>
  <c r="L158" i="7"/>
  <c r="J158" i="7"/>
  <c r="K158" i="7" s="1"/>
  <c r="I158" i="7"/>
  <c r="N158" i="7" s="1"/>
  <c r="H158" i="7"/>
  <c r="V158" i="7" s="1"/>
  <c r="W158" i="7" s="1"/>
  <c r="G158" i="7"/>
  <c r="AE157" i="7"/>
  <c r="AD157" i="7"/>
  <c r="T157" i="7"/>
  <c r="U157" i="7" s="1"/>
  <c r="S157" i="7"/>
  <c r="O157" i="7"/>
  <c r="N157" i="7"/>
  <c r="M157" i="7"/>
  <c r="P157" i="7" s="1"/>
  <c r="L157" i="7"/>
  <c r="J157" i="7"/>
  <c r="K157" i="7" s="1"/>
  <c r="I157" i="7"/>
  <c r="H157" i="7"/>
  <c r="V157" i="7" s="1"/>
  <c r="W157" i="7" s="1"/>
  <c r="G157" i="7"/>
  <c r="AE156" i="7"/>
  <c r="AD156" i="7"/>
  <c r="U156" i="7"/>
  <c r="T156" i="7"/>
  <c r="S156" i="7"/>
  <c r="O156" i="7"/>
  <c r="P156" i="7" s="1"/>
  <c r="N156" i="7"/>
  <c r="M156" i="7"/>
  <c r="J156" i="7"/>
  <c r="K156" i="7" s="1"/>
  <c r="I156" i="7"/>
  <c r="H156" i="7"/>
  <c r="V156" i="7" s="1"/>
  <c r="W156" i="7" s="1"/>
  <c r="G156" i="7"/>
  <c r="L156" i="7" s="1"/>
  <c r="AE155" i="7"/>
  <c r="AD155" i="7"/>
  <c r="U155" i="7"/>
  <c r="T155" i="7"/>
  <c r="S155" i="7"/>
  <c r="O155" i="7"/>
  <c r="P155" i="7" s="1"/>
  <c r="N155" i="7"/>
  <c r="M155" i="7"/>
  <c r="J155" i="7"/>
  <c r="K155" i="7" s="1"/>
  <c r="I155" i="7"/>
  <c r="H155" i="7"/>
  <c r="V155" i="7" s="1"/>
  <c r="W155" i="7" s="1"/>
  <c r="X155" i="7" s="1"/>
  <c r="G155" i="7"/>
  <c r="L155" i="7" s="1"/>
  <c r="AE154" i="7"/>
  <c r="AD154" i="7"/>
  <c r="T154" i="7"/>
  <c r="S154" i="7"/>
  <c r="U154" i="7" s="1"/>
  <c r="O154" i="7"/>
  <c r="J154" i="7"/>
  <c r="K154" i="7" s="1"/>
  <c r="I154" i="7"/>
  <c r="H154" i="7"/>
  <c r="V154" i="7" s="1"/>
  <c r="W154" i="7" s="1"/>
  <c r="G154" i="7"/>
  <c r="L154" i="7" s="1"/>
  <c r="AE153" i="7"/>
  <c r="AD153" i="7"/>
  <c r="T153" i="7"/>
  <c r="U153" i="7" s="1"/>
  <c r="S153" i="7"/>
  <c r="O153" i="7"/>
  <c r="J153" i="7"/>
  <c r="K153" i="7" s="1"/>
  <c r="I153" i="7"/>
  <c r="H153" i="7"/>
  <c r="V153" i="7" s="1"/>
  <c r="W153" i="7" s="1"/>
  <c r="G153" i="7"/>
  <c r="L153" i="7" s="1"/>
  <c r="AE152" i="7"/>
  <c r="AD152" i="7"/>
  <c r="T152" i="7"/>
  <c r="S152" i="7"/>
  <c r="U152" i="7" s="1"/>
  <c r="O152" i="7"/>
  <c r="J152" i="7"/>
  <c r="K152" i="7" s="1"/>
  <c r="I152" i="7"/>
  <c r="H152" i="7"/>
  <c r="V152" i="7" s="1"/>
  <c r="W152" i="7" s="1"/>
  <c r="G152" i="7"/>
  <c r="L152" i="7" s="1"/>
  <c r="AE151" i="7"/>
  <c r="AD151" i="7"/>
  <c r="T151" i="7"/>
  <c r="S151" i="7"/>
  <c r="O151" i="7"/>
  <c r="L151" i="7"/>
  <c r="K151" i="7"/>
  <c r="J151" i="7"/>
  <c r="I151" i="7"/>
  <c r="H151" i="7"/>
  <c r="V151" i="7" s="1"/>
  <c r="W151" i="7" s="1"/>
  <c r="G151" i="7"/>
  <c r="AE150" i="7"/>
  <c r="AD150" i="7"/>
  <c r="T150" i="7"/>
  <c r="S150" i="7"/>
  <c r="U150" i="7" s="1"/>
  <c r="O150" i="7"/>
  <c r="M150" i="7"/>
  <c r="L150" i="7"/>
  <c r="J150" i="7"/>
  <c r="K150" i="7" s="1"/>
  <c r="I150" i="7"/>
  <c r="N150" i="7" s="1"/>
  <c r="H150" i="7"/>
  <c r="V150" i="7" s="1"/>
  <c r="W150" i="7" s="1"/>
  <c r="G150" i="7"/>
  <c r="AE149" i="7"/>
  <c r="AD149" i="7"/>
  <c r="T149" i="7"/>
  <c r="S149" i="7"/>
  <c r="U149" i="7" s="1"/>
  <c r="O149" i="7"/>
  <c r="N149" i="7"/>
  <c r="M149" i="7"/>
  <c r="P149" i="7" s="1"/>
  <c r="L149" i="7"/>
  <c r="J149" i="7"/>
  <c r="K149" i="7" s="1"/>
  <c r="I149" i="7"/>
  <c r="H149" i="7"/>
  <c r="V149" i="7" s="1"/>
  <c r="W149" i="7" s="1"/>
  <c r="G149" i="7"/>
  <c r="AE148" i="7"/>
  <c r="AD148" i="7"/>
  <c r="U148" i="7"/>
  <c r="T148" i="7"/>
  <c r="S148" i="7"/>
  <c r="O148" i="7"/>
  <c r="M148" i="7"/>
  <c r="J148" i="7"/>
  <c r="K148" i="7" s="1"/>
  <c r="I148" i="7"/>
  <c r="N148" i="7" s="1"/>
  <c r="H148" i="7"/>
  <c r="V148" i="7" s="1"/>
  <c r="W148" i="7" s="1"/>
  <c r="G148" i="7"/>
  <c r="L148" i="7" s="1"/>
  <c r="AE147" i="7"/>
  <c r="AD147" i="7"/>
  <c r="U147" i="7"/>
  <c r="T147" i="7"/>
  <c r="S147" i="7"/>
  <c r="O147" i="7"/>
  <c r="P147" i="7" s="1"/>
  <c r="N147" i="7"/>
  <c r="M147" i="7"/>
  <c r="J147" i="7"/>
  <c r="K147" i="7" s="1"/>
  <c r="I147" i="7"/>
  <c r="H147" i="7"/>
  <c r="V147" i="7" s="1"/>
  <c r="W147" i="7" s="1"/>
  <c r="X147" i="7" s="1"/>
  <c r="G147" i="7"/>
  <c r="L147" i="7" s="1"/>
  <c r="AE146" i="7"/>
  <c r="AD146" i="7"/>
  <c r="T146" i="7"/>
  <c r="S146" i="7"/>
  <c r="P146" i="7"/>
  <c r="R146" i="7" s="1"/>
  <c r="O146" i="7"/>
  <c r="L146" i="7"/>
  <c r="J146" i="7"/>
  <c r="K146" i="7" s="1"/>
  <c r="I146" i="7"/>
  <c r="M146" i="7" s="1"/>
  <c r="H146" i="7"/>
  <c r="V146" i="7" s="1"/>
  <c r="W146" i="7" s="1"/>
  <c r="G146" i="7"/>
  <c r="AE145" i="7"/>
  <c r="AD145" i="7"/>
  <c r="T145" i="7"/>
  <c r="U145" i="7" s="1"/>
  <c r="S145" i="7"/>
  <c r="O145" i="7"/>
  <c r="J145" i="7"/>
  <c r="K145" i="7" s="1"/>
  <c r="I145" i="7"/>
  <c r="N145" i="7" s="1"/>
  <c r="H145" i="7"/>
  <c r="V145" i="7" s="1"/>
  <c r="W145" i="7" s="1"/>
  <c r="G145" i="7"/>
  <c r="L145" i="7" s="1"/>
  <c r="AE144" i="7"/>
  <c r="AD144" i="7"/>
  <c r="T144" i="7"/>
  <c r="S144" i="7"/>
  <c r="U144" i="7" s="1"/>
  <c r="O144" i="7"/>
  <c r="P144" i="7" s="1"/>
  <c r="R144" i="7" s="1"/>
  <c r="N144" i="7"/>
  <c r="M144" i="7"/>
  <c r="J144" i="7"/>
  <c r="K144" i="7" s="1"/>
  <c r="I144" i="7"/>
  <c r="H144" i="7"/>
  <c r="V144" i="7" s="1"/>
  <c r="W144" i="7" s="1"/>
  <c r="G144" i="7"/>
  <c r="L144" i="7" s="1"/>
  <c r="AE143" i="7"/>
  <c r="AD143" i="7"/>
  <c r="T143" i="7"/>
  <c r="S143" i="7"/>
  <c r="U143" i="7" s="1"/>
  <c r="O143" i="7"/>
  <c r="K143" i="7"/>
  <c r="J143" i="7"/>
  <c r="I143" i="7"/>
  <c r="H143" i="7"/>
  <c r="V143" i="7" s="1"/>
  <c r="W143" i="7" s="1"/>
  <c r="G143" i="7"/>
  <c r="L143" i="7" s="1"/>
  <c r="AE142" i="7"/>
  <c r="AD142" i="7"/>
  <c r="U142" i="7"/>
  <c r="T142" i="7"/>
  <c r="S142" i="7"/>
  <c r="O142" i="7"/>
  <c r="P142" i="7" s="1"/>
  <c r="M142" i="7"/>
  <c r="L142" i="7"/>
  <c r="J142" i="7"/>
  <c r="K142" i="7" s="1"/>
  <c r="I142" i="7"/>
  <c r="N142" i="7" s="1"/>
  <c r="H142" i="7"/>
  <c r="V142" i="7" s="1"/>
  <c r="W142" i="7" s="1"/>
  <c r="G142" i="7"/>
  <c r="AE141" i="7"/>
  <c r="AD141" i="7"/>
  <c r="U141" i="7"/>
  <c r="T141" i="7"/>
  <c r="S141" i="7"/>
  <c r="O141" i="7"/>
  <c r="N141" i="7"/>
  <c r="L141" i="7"/>
  <c r="J141" i="7"/>
  <c r="K141" i="7" s="1"/>
  <c r="I141" i="7"/>
  <c r="M141" i="7" s="1"/>
  <c r="P141" i="7" s="1"/>
  <c r="H141" i="7"/>
  <c r="V141" i="7" s="1"/>
  <c r="W141" i="7" s="1"/>
  <c r="G141" i="7"/>
  <c r="AE140" i="7"/>
  <c r="AD140" i="7"/>
  <c r="U140" i="7"/>
  <c r="T140" i="7"/>
  <c r="S140" i="7"/>
  <c r="O140" i="7"/>
  <c r="N140" i="7"/>
  <c r="M140" i="7"/>
  <c r="J140" i="7"/>
  <c r="K140" i="7" s="1"/>
  <c r="I140" i="7"/>
  <c r="H140" i="7"/>
  <c r="V140" i="7" s="1"/>
  <c r="W140" i="7" s="1"/>
  <c r="G140" i="7"/>
  <c r="L140" i="7" s="1"/>
  <c r="AE139" i="7"/>
  <c r="AD139" i="7"/>
  <c r="T139" i="7"/>
  <c r="S139" i="7"/>
  <c r="U139" i="7" s="1"/>
  <c r="O139" i="7"/>
  <c r="P139" i="7" s="1"/>
  <c r="R139" i="7" s="1"/>
  <c r="N139" i="7"/>
  <c r="M139" i="7"/>
  <c r="L139" i="7"/>
  <c r="J139" i="7"/>
  <c r="K139" i="7" s="1"/>
  <c r="I139" i="7"/>
  <c r="H139" i="7"/>
  <c r="V139" i="7" s="1"/>
  <c r="W139" i="7" s="1"/>
  <c r="G139" i="7"/>
  <c r="AE138" i="7"/>
  <c r="AD138" i="7"/>
  <c r="U138" i="7"/>
  <c r="T138" i="7"/>
  <c r="S138" i="7"/>
  <c r="O138" i="7"/>
  <c r="J138" i="7"/>
  <c r="K138" i="7" s="1"/>
  <c r="I138" i="7"/>
  <c r="N138" i="7" s="1"/>
  <c r="H138" i="7"/>
  <c r="V138" i="7" s="1"/>
  <c r="W138" i="7" s="1"/>
  <c r="G138" i="7"/>
  <c r="L138" i="7" s="1"/>
  <c r="AE137" i="7"/>
  <c r="AD137" i="7"/>
  <c r="U137" i="7"/>
  <c r="T137" i="7"/>
  <c r="S137" i="7"/>
  <c r="O137" i="7"/>
  <c r="P137" i="7" s="1"/>
  <c r="N137" i="7"/>
  <c r="M137" i="7"/>
  <c r="J137" i="7"/>
  <c r="K137" i="7" s="1"/>
  <c r="I137" i="7"/>
  <c r="H137" i="7"/>
  <c r="V137" i="7" s="1"/>
  <c r="W137" i="7" s="1"/>
  <c r="X137" i="7" s="1"/>
  <c r="G137" i="7"/>
  <c r="L137" i="7" s="1"/>
  <c r="AE136" i="7"/>
  <c r="AD136" i="7"/>
  <c r="T136" i="7"/>
  <c r="S136" i="7"/>
  <c r="U136" i="7" s="1"/>
  <c r="O136" i="7"/>
  <c r="J136" i="7"/>
  <c r="K136" i="7" s="1"/>
  <c r="I136" i="7"/>
  <c r="H136" i="7"/>
  <c r="V136" i="7" s="1"/>
  <c r="W136" i="7" s="1"/>
  <c r="G136" i="7"/>
  <c r="L136" i="7" s="1"/>
  <c r="AE135" i="7"/>
  <c r="AD135" i="7"/>
  <c r="T135" i="7"/>
  <c r="S135" i="7"/>
  <c r="U135" i="7" s="1"/>
  <c r="O135" i="7"/>
  <c r="L135" i="7"/>
  <c r="J135" i="7"/>
  <c r="K135" i="7" s="1"/>
  <c r="I135" i="7"/>
  <c r="N135" i="7" s="1"/>
  <c r="H135" i="7"/>
  <c r="V135" i="7" s="1"/>
  <c r="W135" i="7" s="1"/>
  <c r="G135" i="7"/>
  <c r="AE134" i="7"/>
  <c r="AD134" i="7"/>
  <c r="T134" i="7"/>
  <c r="S134" i="7"/>
  <c r="U134" i="7" s="1"/>
  <c r="O134" i="7"/>
  <c r="M134" i="7"/>
  <c r="P134" i="7" s="1"/>
  <c r="L134" i="7"/>
  <c r="J134" i="7"/>
  <c r="K134" i="7" s="1"/>
  <c r="I134" i="7"/>
  <c r="N134" i="7" s="1"/>
  <c r="H134" i="7"/>
  <c r="V134" i="7" s="1"/>
  <c r="W134" i="7" s="1"/>
  <c r="G134" i="7"/>
  <c r="AE133" i="7"/>
  <c r="AD133" i="7"/>
  <c r="T133" i="7"/>
  <c r="S133" i="7"/>
  <c r="O133" i="7"/>
  <c r="N133" i="7"/>
  <c r="L133" i="7"/>
  <c r="J133" i="7"/>
  <c r="K133" i="7" s="1"/>
  <c r="I133" i="7"/>
  <c r="M133" i="7" s="1"/>
  <c r="H133" i="7"/>
  <c r="V133" i="7" s="1"/>
  <c r="W133" i="7" s="1"/>
  <c r="G133" i="7"/>
  <c r="AE132" i="7"/>
  <c r="AD132" i="7"/>
  <c r="U132" i="7"/>
  <c r="T132" i="7"/>
  <c r="S132" i="7"/>
  <c r="O132" i="7"/>
  <c r="P132" i="7" s="1"/>
  <c r="N132" i="7"/>
  <c r="M132" i="7"/>
  <c r="J132" i="7"/>
  <c r="K132" i="7" s="1"/>
  <c r="I132" i="7"/>
  <c r="H132" i="7"/>
  <c r="V132" i="7" s="1"/>
  <c r="W132" i="7" s="1"/>
  <c r="G132" i="7"/>
  <c r="L132" i="7" s="1"/>
  <c r="AE131" i="7"/>
  <c r="AD131" i="7"/>
  <c r="T131" i="7"/>
  <c r="S131" i="7"/>
  <c r="U131" i="7" s="1"/>
  <c r="O131" i="7"/>
  <c r="P131" i="7" s="1"/>
  <c r="R131" i="7" s="1"/>
  <c r="N131" i="7"/>
  <c r="M131" i="7"/>
  <c r="L131" i="7"/>
  <c r="J131" i="7"/>
  <c r="K131" i="7" s="1"/>
  <c r="I131" i="7"/>
  <c r="H131" i="7"/>
  <c r="V131" i="7" s="1"/>
  <c r="W131" i="7" s="1"/>
  <c r="G131" i="7"/>
  <c r="AE130" i="7"/>
  <c r="AD130" i="7"/>
  <c r="U130" i="7"/>
  <c r="T130" i="7"/>
  <c r="S130" i="7"/>
  <c r="O130" i="7"/>
  <c r="J130" i="7"/>
  <c r="K130" i="7" s="1"/>
  <c r="I130" i="7"/>
  <c r="N130" i="7" s="1"/>
  <c r="H130" i="7"/>
  <c r="V130" i="7" s="1"/>
  <c r="W130" i="7" s="1"/>
  <c r="G130" i="7"/>
  <c r="L130" i="7" s="1"/>
  <c r="AE129" i="7"/>
  <c r="AD129" i="7"/>
  <c r="U129" i="7"/>
  <c r="T129" i="7"/>
  <c r="S129" i="7"/>
  <c r="P129" i="7"/>
  <c r="O129" i="7"/>
  <c r="N129" i="7"/>
  <c r="M129" i="7"/>
  <c r="J129" i="7"/>
  <c r="K129" i="7" s="1"/>
  <c r="I129" i="7"/>
  <c r="H129" i="7"/>
  <c r="V129" i="7" s="1"/>
  <c r="W129" i="7" s="1"/>
  <c r="X129" i="7" s="1"/>
  <c r="G129" i="7"/>
  <c r="L129" i="7" s="1"/>
  <c r="AE128" i="7"/>
  <c r="AD128" i="7"/>
  <c r="T128" i="7"/>
  <c r="S128" i="7"/>
  <c r="U128" i="7" s="1"/>
  <c r="O128" i="7"/>
  <c r="J128" i="7"/>
  <c r="K128" i="7" s="1"/>
  <c r="I128" i="7"/>
  <c r="H128" i="7"/>
  <c r="V128" i="7" s="1"/>
  <c r="W128" i="7" s="1"/>
  <c r="G128" i="7"/>
  <c r="L128" i="7" s="1"/>
  <c r="AE127" i="7"/>
  <c r="AD127" i="7"/>
  <c r="T127" i="7"/>
  <c r="S127" i="7"/>
  <c r="U127" i="7" s="1"/>
  <c r="O127" i="7"/>
  <c r="L127" i="7"/>
  <c r="J127" i="7"/>
  <c r="K127" i="7" s="1"/>
  <c r="I127" i="7"/>
  <c r="N127" i="7" s="1"/>
  <c r="H127" i="7"/>
  <c r="V127" i="7" s="1"/>
  <c r="W127" i="7" s="1"/>
  <c r="G127" i="7"/>
  <c r="AE126" i="7"/>
  <c r="AD126" i="7"/>
  <c r="T126" i="7"/>
  <c r="S126" i="7"/>
  <c r="U126" i="7" s="1"/>
  <c r="O126" i="7"/>
  <c r="M126" i="7"/>
  <c r="L126" i="7"/>
  <c r="K126" i="7"/>
  <c r="J126" i="7"/>
  <c r="I126" i="7"/>
  <c r="N126" i="7" s="1"/>
  <c r="H126" i="7"/>
  <c r="V126" i="7" s="1"/>
  <c r="W126" i="7" s="1"/>
  <c r="G126" i="7"/>
  <c r="AE125" i="7"/>
  <c r="AD125" i="7"/>
  <c r="T125" i="7"/>
  <c r="S125" i="7"/>
  <c r="U125" i="7" s="1"/>
  <c r="O125" i="7"/>
  <c r="P125" i="7" s="1"/>
  <c r="N125" i="7"/>
  <c r="L125" i="7"/>
  <c r="J125" i="7"/>
  <c r="K125" i="7" s="1"/>
  <c r="I125" i="7"/>
  <c r="M125" i="7" s="1"/>
  <c r="H125" i="7"/>
  <c r="V125" i="7" s="1"/>
  <c r="W125" i="7" s="1"/>
  <c r="G125" i="7"/>
  <c r="AE124" i="7"/>
  <c r="AD124" i="7"/>
  <c r="U124" i="7"/>
  <c r="T124" i="7"/>
  <c r="S124" i="7"/>
  <c r="O124" i="7"/>
  <c r="P124" i="7" s="1"/>
  <c r="N124" i="7"/>
  <c r="M124" i="7"/>
  <c r="K124" i="7"/>
  <c r="J124" i="7"/>
  <c r="I124" i="7"/>
  <c r="H124" i="7"/>
  <c r="V124" i="7" s="1"/>
  <c r="W124" i="7" s="1"/>
  <c r="G124" i="7"/>
  <c r="L124" i="7" s="1"/>
  <c r="AE123" i="7"/>
  <c r="AD123" i="7"/>
  <c r="T123" i="7"/>
  <c r="S123" i="7"/>
  <c r="U123" i="7" s="1"/>
  <c r="P123" i="7"/>
  <c r="R123" i="7" s="1"/>
  <c r="O123" i="7"/>
  <c r="N123" i="7"/>
  <c r="M123" i="7"/>
  <c r="L123" i="7"/>
  <c r="J123" i="7"/>
  <c r="K123" i="7" s="1"/>
  <c r="I123" i="7"/>
  <c r="H123" i="7"/>
  <c r="V123" i="7" s="1"/>
  <c r="W123" i="7" s="1"/>
  <c r="G123" i="7"/>
  <c r="AE122" i="7"/>
  <c r="AD122" i="7"/>
  <c r="U122" i="7"/>
  <c r="T122" i="7"/>
  <c r="S122" i="7"/>
  <c r="O122" i="7"/>
  <c r="J122" i="7"/>
  <c r="K122" i="7" s="1"/>
  <c r="I122" i="7"/>
  <c r="N122" i="7" s="1"/>
  <c r="H122" i="7"/>
  <c r="V122" i="7" s="1"/>
  <c r="W122" i="7" s="1"/>
  <c r="G122" i="7"/>
  <c r="L122" i="7" s="1"/>
  <c r="AE121" i="7"/>
  <c r="AD121" i="7"/>
  <c r="U121" i="7"/>
  <c r="T121" i="7"/>
  <c r="S121" i="7"/>
  <c r="O121" i="7"/>
  <c r="P121" i="7" s="1"/>
  <c r="N121" i="7"/>
  <c r="M121" i="7"/>
  <c r="J121" i="7"/>
  <c r="K121" i="7" s="1"/>
  <c r="I121" i="7"/>
  <c r="H121" i="7"/>
  <c r="V121" i="7" s="1"/>
  <c r="W121" i="7" s="1"/>
  <c r="X121" i="7" s="1"/>
  <c r="G121" i="7"/>
  <c r="L121" i="7" s="1"/>
  <c r="AE120" i="7"/>
  <c r="AD120" i="7"/>
  <c r="T120" i="7"/>
  <c r="S120" i="7"/>
  <c r="U120" i="7" s="1"/>
  <c r="O120" i="7"/>
  <c r="J120" i="7"/>
  <c r="K120" i="7" s="1"/>
  <c r="I120" i="7"/>
  <c r="H120" i="7"/>
  <c r="V120" i="7" s="1"/>
  <c r="W120" i="7" s="1"/>
  <c r="G120" i="7"/>
  <c r="L120" i="7" s="1"/>
  <c r="AE119" i="7"/>
  <c r="AD119" i="7"/>
  <c r="T119" i="7"/>
  <c r="S119" i="7"/>
  <c r="U119" i="7" s="1"/>
  <c r="O119" i="7"/>
  <c r="L119" i="7"/>
  <c r="J119" i="7"/>
  <c r="K119" i="7" s="1"/>
  <c r="I119" i="7"/>
  <c r="N119" i="7" s="1"/>
  <c r="H119" i="7"/>
  <c r="V119" i="7" s="1"/>
  <c r="W119" i="7" s="1"/>
  <c r="G119" i="7"/>
  <c r="AE118" i="7"/>
  <c r="AD118" i="7"/>
  <c r="T118" i="7"/>
  <c r="S118" i="7"/>
  <c r="U118" i="7" s="1"/>
  <c r="O118" i="7"/>
  <c r="M118" i="7"/>
  <c r="L118" i="7"/>
  <c r="J118" i="7"/>
  <c r="K118" i="7" s="1"/>
  <c r="I118" i="7"/>
  <c r="N118" i="7" s="1"/>
  <c r="H118" i="7"/>
  <c r="V118" i="7" s="1"/>
  <c r="W118" i="7" s="1"/>
  <c r="G118" i="7"/>
  <c r="AE117" i="7"/>
  <c r="AD117" i="7"/>
  <c r="T117" i="7"/>
  <c r="S117" i="7"/>
  <c r="O117" i="7"/>
  <c r="N117" i="7"/>
  <c r="L117" i="7"/>
  <c r="J117" i="7"/>
  <c r="K117" i="7" s="1"/>
  <c r="I117" i="7"/>
  <c r="M117" i="7" s="1"/>
  <c r="H117" i="7"/>
  <c r="V117" i="7" s="1"/>
  <c r="W117" i="7" s="1"/>
  <c r="G117" i="7"/>
  <c r="AE116" i="7"/>
  <c r="AD116" i="7"/>
  <c r="U116" i="7"/>
  <c r="T116" i="7"/>
  <c r="S116" i="7"/>
  <c r="O116" i="7"/>
  <c r="N116" i="7"/>
  <c r="M116" i="7"/>
  <c r="J116" i="7"/>
  <c r="K116" i="7" s="1"/>
  <c r="I116" i="7"/>
  <c r="H116" i="7"/>
  <c r="V116" i="7" s="1"/>
  <c r="W116" i="7" s="1"/>
  <c r="G116" i="7"/>
  <c r="L116" i="7" s="1"/>
  <c r="AE115" i="7"/>
  <c r="AD115" i="7"/>
  <c r="T115" i="7"/>
  <c r="S115" i="7"/>
  <c r="U115" i="7" s="1"/>
  <c r="P115" i="7"/>
  <c r="R115" i="7" s="1"/>
  <c r="O115" i="7"/>
  <c r="N115" i="7"/>
  <c r="M115" i="7"/>
  <c r="L115" i="7"/>
  <c r="J115" i="7"/>
  <c r="K115" i="7" s="1"/>
  <c r="I115" i="7"/>
  <c r="H115" i="7"/>
  <c r="V115" i="7" s="1"/>
  <c r="W115" i="7" s="1"/>
  <c r="G115" i="7"/>
  <c r="AE114" i="7"/>
  <c r="AD114" i="7"/>
  <c r="U114" i="7"/>
  <c r="T114" i="7"/>
  <c r="S114" i="7"/>
  <c r="O114" i="7"/>
  <c r="J114" i="7"/>
  <c r="K114" i="7" s="1"/>
  <c r="I114" i="7"/>
  <c r="N114" i="7" s="1"/>
  <c r="H114" i="7"/>
  <c r="V114" i="7" s="1"/>
  <c r="W114" i="7" s="1"/>
  <c r="G114" i="7"/>
  <c r="L114" i="7" s="1"/>
  <c r="AE113" i="7"/>
  <c r="AD113" i="7"/>
  <c r="U113" i="7"/>
  <c r="T113" i="7"/>
  <c r="S113" i="7"/>
  <c r="O113" i="7"/>
  <c r="P113" i="7" s="1"/>
  <c r="N113" i="7"/>
  <c r="M113" i="7"/>
  <c r="J113" i="7"/>
  <c r="K113" i="7" s="1"/>
  <c r="I113" i="7"/>
  <c r="H113" i="7"/>
  <c r="V113" i="7" s="1"/>
  <c r="W113" i="7" s="1"/>
  <c r="X113" i="7" s="1"/>
  <c r="G113" i="7"/>
  <c r="L113" i="7" s="1"/>
  <c r="AE112" i="7"/>
  <c r="AD112" i="7"/>
  <c r="T112" i="7"/>
  <c r="S112" i="7"/>
  <c r="U112" i="7" s="1"/>
  <c r="O112" i="7"/>
  <c r="J112" i="7"/>
  <c r="K112" i="7" s="1"/>
  <c r="I112" i="7"/>
  <c r="H112" i="7"/>
  <c r="V112" i="7" s="1"/>
  <c r="W112" i="7" s="1"/>
  <c r="G112" i="7"/>
  <c r="L112" i="7" s="1"/>
  <c r="AE111" i="7"/>
  <c r="AD111" i="7"/>
  <c r="T111" i="7"/>
  <c r="S111" i="7"/>
  <c r="U111" i="7" s="1"/>
  <c r="O111" i="7"/>
  <c r="L111" i="7"/>
  <c r="J111" i="7"/>
  <c r="K111" i="7" s="1"/>
  <c r="I111" i="7"/>
  <c r="N111" i="7" s="1"/>
  <c r="H111" i="7"/>
  <c r="V111" i="7" s="1"/>
  <c r="W111" i="7" s="1"/>
  <c r="G111" i="7"/>
  <c r="AE110" i="7"/>
  <c r="AD110" i="7"/>
  <c r="T110" i="7"/>
  <c r="S110" i="7"/>
  <c r="U110" i="7" s="1"/>
  <c r="O110" i="7"/>
  <c r="M110" i="7"/>
  <c r="P110" i="7" s="1"/>
  <c r="L110" i="7"/>
  <c r="J110" i="7"/>
  <c r="K110" i="7" s="1"/>
  <c r="I110" i="7"/>
  <c r="N110" i="7" s="1"/>
  <c r="H110" i="7"/>
  <c r="V110" i="7" s="1"/>
  <c r="W110" i="7" s="1"/>
  <c r="G110" i="7"/>
  <c r="AE109" i="7"/>
  <c r="AD109" i="7"/>
  <c r="T109" i="7"/>
  <c r="S109" i="7"/>
  <c r="U109" i="7" s="1"/>
  <c r="O109" i="7"/>
  <c r="P109" i="7" s="1"/>
  <c r="R109" i="7" s="1"/>
  <c r="N109" i="7"/>
  <c r="L109" i="7"/>
  <c r="J109" i="7"/>
  <c r="K109" i="7" s="1"/>
  <c r="I109" i="7"/>
  <c r="M109" i="7" s="1"/>
  <c r="H109" i="7"/>
  <c r="V109" i="7" s="1"/>
  <c r="W109" i="7" s="1"/>
  <c r="G109" i="7"/>
  <c r="AE108" i="7"/>
  <c r="AD108" i="7"/>
  <c r="T108" i="7"/>
  <c r="S108" i="7"/>
  <c r="U108" i="7" s="1"/>
  <c r="O108" i="7"/>
  <c r="P108" i="7" s="1"/>
  <c r="Q108" i="7" s="1"/>
  <c r="Y108" i="7" s="1"/>
  <c r="AB108" i="7" s="1"/>
  <c r="N108" i="7"/>
  <c r="M108" i="7"/>
  <c r="J108" i="7"/>
  <c r="K108" i="7" s="1"/>
  <c r="I108" i="7"/>
  <c r="H108" i="7"/>
  <c r="V108" i="7" s="1"/>
  <c r="W108" i="7" s="1"/>
  <c r="G108" i="7"/>
  <c r="L108" i="7" s="1"/>
  <c r="AE107" i="7"/>
  <c r="AD107" i="7"/>
  <c r="T107" i="7"/>
  <c r="S107" i="7"/>
  <c r="O107" i="7"/>
  <c r="P107" i="7" s="1"/>
  <c r="N107" i="7"/>
  <c r="M107" i="7"/>
  <c r="L107" i="7"/>
  <c r="K107" i="7"/>
  <c r="J107" i="7"/>
  <c r="I107" i="7"/>
  <c r="H107" i="7"/>
  <c r="V107" i="7" s="1"/>
  <c r="W107" i="7" s="1"/>
  <c r="G107" i="7"/>
  <c r="AE106" i="7"/>
  <c r="AD106" i="7"/>
  <c r="T106" i="7"/>
  <c r="U106" i="7" s="1"/>
  <c r="S106" i="7"/>
  <c r="O106" i="7"/>
  <c r="M106" i="7"/>
  <c r="L106" i="7"/>
  <c r="J106" i="7"/>
  <c r="K106" i="7" s="1"/>
  <c r="I106" i="7"/>
  <c r="N106" i="7" s="1"/>
  <c r="H106" i="7"/>
  <c r="V106" i="7" s="1"/>
  <c r="W106" i="7" s="1"/>
  <c r="G106" i="7"/>
  <c r="AE105" i="7"/>
  <c r="AD105" i="7"/>
  <c r="U105" i="7"/>
  <c r="T105" i="7"/>
  <c r="S105" i="7"/>
  <c r="R105" i="7"/>
  <c r="O105" i="7"/>
  <c r="P105" i="7" s="1"/>
  <c r="Q105" i="7" s="1"/>
  <c r="N105" i="7"/>
  <c r="M105" i="7"/>
  <c r="J105" i="7"/>
  <c r="K105" i="7" s="1"/>
  <c r="I105" i="7"/>
  <c r="H105" i="7"/>
  <c r="V105" i="7" s="1"/>
  <c r="W105" i="7" s="1"/>
  <c r="X105" i="7" s="1"/>
  <c r="G105" i="7"/>
  <c r="L105" i="7" s="1"/>
  <c r="AE104" i="7"/>
  <c r="AD104" i="7"/>
  <c r="T104" i="7"/>
  <c r="S104" i="7"/>
  <c r="U104" i="7" s="1"/>
  <c r="O104" i="7"/>
  <c r="K104" i="7"/>
  <c r="J104" i="7"/>
  <c r="I104" i="7"/>
  <c r="H104" i="7"/>
  <c r="V104" i="7" s="1"/>
  <c r="W104" i="7" s="1"/>
  <c r="G104" i="7"/>
  <c r="L104" i="7" s="1"/>
  <c r="AE103" i="7"/>
  <c r="AD103" i="7"/>
  <c r="T103" i="7"/>
  <c r="S103" i="7"/>
  <c r="O103" i="7"/>
  <c r="L103" i="7"/>
  <c r="J103" i="7"/>
  <c r="K103" i="7" s="1"/>
  <c r="I103" i="7"/>
  <c r="H103" i="7"/>
  <c r="V103" i="7" s="1"/>
  <c r="W103" i="7" s="1"/>
  <c r="G103" i="7"/>
  <c r="AE102" i="7"/>
  <c r="AD102" i="7"/>
  <c r="U102" i="7"/>
  <c r="T102" i="7"/>
  <c r="S102" i="7"/>
  <c r="Q102" i="7"/>
  <c r="P102" i="7"/>
  <c r="R102" i="7" s="1"/>
  <c r="O102" i="7"/>
  <c r="M102" i="7"/>
  <c r="L102" i="7"/>
  <c r="J102" i="7"/>
  <c r="K102" i="7" s="1"/>
  <c r="I102" i="7"/>
  <c r="N102" i="7" s="1"/>
  <c r="H102" i="7"/>
  <c r="V102" i="7" s="1"/>
  <c r="W102" i="7" s="1"/>
  <c r="G102" i="7"/>
  <c r="AE101" i="7"/>
  <c r="AD101" i="7"/>
  <c r="U101" i="7"/>
  <c r="T101" i="7"/>
  <c r="S101" i="7"/>
  <c r="O101" i="7"/>
  <c r="N101" i="7"/>
  <c r="M101" i="7"/>
  <c r="L101" i="7"/>
  <c r="J101" i="7"/>
  <c r="K101" i="7" s="1"/>
  <c r="I101" i="7"/>
  <c r="H101" i="7"/>
  <c r="V101" i="7" s="1"/>
  <c r="W101" i="7" s="1"/>
  <c r="G101" i="7"/>
  <c r="AE100" i="7"/>
  <c r="AD100" i="7"/>
  <c r="T100" i="7"/>
  <c r="U100" i="7" s="1"/>
  <c r="S100" i="7"/>
  <c r="O100" i="7"/>
  <c r="M100" i="7"/>
  <c r="P100" i="7" s="1"/>
  <c r="L100" i="7"/>
  <c r="J100" i="7"/>
  <c r="K100" i="7" s="1"/>
  <c r="I100" i="7"/>
  <c r="N100" i="7" s="1"/>
  <c r="H100" i="7"/>
  <c r="V100" i="7" s="1"/>
  <c r="W100" i="7" s="1"/>
  <c r="G100" i="7"/>
  <c r="AE99" i="7"/>
  <c r="AD99" i="7"/>
  <c r="T99" i="7"/>
  <c r="U99" i="7" s="1"/>
  <c r="S99" i="7"/>
  <c r="O99" i="7"/>
  <c r="P99" i="7" s="1"/>
  <c r="N99" i="7"/>
  <c r="M99" i="7"/>
  <c r="L99" i="7"/>
  <c r="J99" i="7"/>
  <c r="K99" i="7" s="1"/>
  <c r="I99" i="7"/>
  <c r="H99" i="7"/>
  <c r="V99" i="7" s="1"/>
  <c r="W99" i="7" s="1"/>
  <c r="G99" i="7"/>
  <c r="AE98" i="7"/>
  <c r="AD98" i="7"/>
  <c r="U98" i="7"/>
  <c r="T98" i="7"/>
  <c r="S98" i="7"/>
  <c r="O98" i="7"/>
  <c r="P98" i="7" s="1"/>
  <c r="N98" i="7"/>
  <c r="M98" i="7"/>
  <c r="J98" i="7"/>
  <c r="K98" i="7" s="1"/>
  <c r="I98" i="7"/>
  <c r="H98" i="7"/>
  <c r="V98" i="7" s="1"/>
  <c r="W98" i="7" s="1"/>
  <c r="G98" i="7"/>
  <c r="L98" i="7" s="1"/>
  <c r="AE97" i="7"/>
  <c r="AD97" i="7"/>
  <c r="T97" i="7"/>
  <c r="U97" i="7" s="1"/>
  <c r="S97" i="7"/>
  <c r="P97" i="7"/>
  <c r="O97" i="7"/>
  <c r="N97" i="7"/>
  <c r="M97" i="7"/>
  <c r="J97" i="7"/>
  <c r="K97" i="7" s="1"/>
  <c r="I97" i="7"/>
  <c r="H97" i="7"/>
  <c r="V97" i="7" s="1"/>
  <c r="W97" i="7" s="1"/>
  <c r="X97" i="7" s="1"/>
  <c r="G97" i="7"/>
  <c r="L97" i="7" s="1"/>
  <c r="AE96" i="7"/>
  <c r="AD96" i="7"/>
  <c r="U96" i="7"/>
  <c r="T96" i="7"/>
  <c r="S96" i="7"/>
  <c r="O96" i="7"/>
  <c r="J96" i="7"/>
  <c r="K96" i="7" s="1"/>
  <c r="I96" i="7"/>
  <c r="H96" i="7"/>
  <c r="V96" i="7" s="1"/>
  <c r="W96" i="7" s="1"/>
  <c r="X96" i="7" s="1"/>
  <c r="G96" i="7"/>
  <c r="L96" i="7" s="1"/>
  <c r="AE95" i="7"/>
  <c r="AD95" i="7"/>
  <c r="T95" i="7"/>
  <c r="S95" i="7"/>
  <c r="U95" i="7" s="1"/>
  <c r="O95" i="7"/>
  <c r="J95" i="7"/>
  <c r="K95" i="7" s="1"/>
  <c r="I95" i="7"/>
  <c r="H95" i="7"/>
  <c r="V95" i="7" s="1"/>
  <c r="W95" i="7" s="1"/>
  <c r="G95" i="7"/>
  <c r="L95" i="7" s="1"/>
  <c r="AE94" i="7"/>
  <c r="AD94" i="7"/>
  <c r="T94" i="7"/>
  <c r="S94" i="7"/>
  <c r="U94" i="7" s="1"/>
  <c r="O94" i="7"/>
  <c r="J94" i="7"/>
  <c r="K94" i="7" s="1"/>
  <c r="I94" i="7"/>
  <c r="H94" i="7"/>
  <c r="V94" i="7" s="1"/>
  <c r="W94" i="7" s="1"/>
  <c r="G94" i="7"/>
  <c r="L94" i="7" s="1"/>
  <c r="AE93" i="7"/>
  <c r="AD93" i="7"/>
  <c r="T93" i="7"/>
  <c r="S93" i="7"/>
  <c r="U93" i="7" s="1"/>
  <c r="O93" i="7"/>
  <c r="L93" i="7"/>
  <c r="J93" i="7"/>
  <c r="K93" i="7" s="1"/>
  <c r="I93" i="7"/>
  <c r="N93" i="7" s="1"/>
  <c r="H93" i="7"/>
  <c r="V93" i="7" s="1"/>
  <c r="W93" i="7" s="1"/>
  <c r="G93" i="7"/>
  <c r="AE92" i="7"/>
  <c r="AD92" i="7"/>
  <c r="T92" i="7"/>
  <c r="S92" i="7"/>
  <c r="U92" i="7" s="1"/>
  <c r="O92" i="7"/>
  <c r="M92" i="7"/>
  <c r="L92" i="7"/>
  <c r="J92" i="7"/>
  <c r="K92" i="7" s="1"/>
  <c r="I92" i="7"/>
  <c r="N92" i="7" s="1"/>
  <c r="H92" i="7"/>
  <c r="V92" i="7" s="1"/>
  <c r="W92" i="7" s="1"/>
  <c r="G92" i="7"/>
  <c r="AE91" i="7"/>
  <c r="AD91" i="7"/>
  <c r="U91" i="7"/>
  <c r="T91" i="7"/>
  <c r="S91" i="7"/>
  <c r="O91" i="7"/>
  <c r="N91" i="7"/>
  <c r="M91" i="7"/>
  <c r="L91" i="7"/>
  <c r="J91" i="7"/>
  <c r="K91" i="7" s="1"/>
  <c r="I91" i="7"/>
  <c r="H91" i="7"/>
  <c r="V91" i="7" s="1"/>
  <c r="W91" i="7" s="1"/>
  <c r="G91" i="7"/>
  <c r="AE90" i="7"/>
  <c r="AD90" i="7"/>
  <c r="U90" i="7"/>
  <c r="T90" i="7"/>
  <c r="S90" i="7"/>
  <c r="O90" i="7"/>
  <c r="N90" i="7"/>
  <c r="M90" i="7"/>
  <c r="J90" i="7"/>
  <c r="K90" i="7" s="1"/>
  <c r="I90" i="7"/>
  <c r="H90" i="7"/>
  <c r="V90" i="7" s="1"/>
  <c r="W90" i="7" s="1"/>
  <c r="G90" i="7"/>
  <c r="L90" i="7" s="1"/>
  <c r="AE89" i="7"/>
  <c r="AD89" i="7"/>
  <c r="T89" i="7"/>
  <c r="U89" i="7" s="1"/>
  <c r="S89" i="7"/>
  <c r="O89" i="7"/>
  <c r="P89" i="7" s="1"/>
  <c r="N89" i="7"/>
  <c r="M89" i="7"/>
  <c r="J89" i="7"/>
  <c r="K89" i="7" s="1"/>
  <c r="I89" i="7"/>
  <c r="H89" i="7"/>
  <c r="V89" i="7" s="1"/>
  <c r="W89" i="7" s="1"/>
  <c r="X89" i="7" s="1"/>
  <c r="G89" i="7"/>
  <c r="L89" i="7" s="1"/>
  <c r="AE88" i="7"/>
  <c r="AD88" i="7"/>
  <c r="U88" i="7"/>
  <c r="T88" i="7"/>
  <c r="S88" i="7"/>
  <c r="O88" i="7"/>
  <c r="M88" i="7"/>
  <c r="J88" i="7"/>
  <c r="K88" i="7" s="1"/>
  <c r="I88" i="7"/>
  <c r="N88" i="7" s="1"/>
  <c r="H88" i="7"/>
  <c r="V88" i="7" s="1"/>
  <c r="W88" i="7" s="1"/>
  <c r="X88" i="7" s="1"/>
  <c r="G88" i="7"/>
  <c r="L88" i="7" s="1"/>
  <c r="AE87" i="7"/>
  <c r="AD87" i="7"/>
  <c r="U87" i="7"/>
  <c r="T87" i="7"/>
  <c r="S87" i="7"/>
  <c r="P87" i="7"/>
  <c r="R87" i="7" s="1"/>
  <c r="O87" i="7"/>
  <c r="J87" i="7"/>
  <c r="K87" i="7" s="1"/>
  <c r="I87" i="7"/>
  <c r="M87" i="7" s="1"/>
  <c r="H87" i="7"/>
  <c r="V87" i="7" s="1"/>
  <c r="W87" i="7" s="1"/>
  <c r="X87" i="7" s="1"/>
  <c r="G87" i="7"/>
  <c r="L87" i="7" s="1"/>
  <c r="AE86" i="7"/>
  <c r="AD86" i="7"/>
  <c r="T86" i="7"/>
  <c r="S86" i="7"/>
  <c r="U86" i="7" s="1"/>
  <c r="O86" i="7"/>
  <c r="J86" i="7"/>
  <c r="K86" i="7" s="1"/>
  <c r="I86" i="7"/>
  <c r="H86" i="7"/>
  <c r="V86" i="7" s="1"/>
  <c r="W86" i="7" s="1"/>
  <c r="G86" i="7"/>
  <c r="L86" i="7" s="1"/>
  <c r="AE85" i="7"/>
  <c r="AD85" i="7"/>
  <c r="T85" i="7"/>
  <c r="S85" i="7"/>
  <c r="O85" i="7"/>
  <c r="L85" i="7"/>
  <c r="J85" i="7"/>
  <c r="K85" i="7" s="1"/>
  <c r="I85" i="7"/>
  <c r="H85" i="7"/>
  <c r="V85" i="7" s="1"/>
  <c r="W85" i="7" s="1"/>
  <c r="G85" i="7"/>
  <c r="AE84" i="7"/>
  <c r="AD84" i="7"/>
  <c r="T84" i="7"/>
  <c r="S84" i="7"/>
  <c r="U84" i="7" s="1"/>
  <c r="O84" i="7"/>
  <c r="L84" i="7"/>
  <c r="K84" i="7"/>
  <c r="J84" i="7"/>
  <c r="I84" i="7"/>
  <c r="N84" i="7" s="1"/>
  <c r="H84" i="7"/>
  <c r="V84" i="7" s="1"/>
  <c r="W84" i="7" s="1"/>
  <c r="G84" i="7"/>
  <c r="AE83" i="7"/>
  <c r="AD83" i="7"/>
  <c r="T83" i="7"/>
  <c r="U83" i="7" s="1"/>
  <c r="S83" i="7"/>
  <c r="O83" i="7"/>
  <c r="N83" i="7"/>
  <c r="M83" i="7"/>
  <c r="L83" i="7"/>
  <c r="J83" i="7"/>
  <c r="K83" i="7" s="1"/>
  <c r="I83" i="7"/>
  <c r="H83" i="7"/>
  <c r="V83" i="7" s="1"/>
  <c r="W83" i="7" s="1"/>
  <c r="G83" i="7"/>
  <c r="AE82" i="7"/>
  <c r="AD82" i="7"/>
  <c r="T82" i="7"/>
  <c r="S82" i="7"/>
  <c r="U82" i="7" s="1"/>
  <c r="O82" i="7"/>
  <c r="N82" i="7"/>
  <c r="M82" i="7"/>
  <c r="J82" i="7"/>
  <c r="K82" i="7" s="1"/>
  <c r="I82" i="7"/>
  <c r="H82" i="7"/>
  <c r="V82" i="7" s="1"/>
  <c r="W82" i="7" s="1"/>
  <c r="G82" i="7"/>
  <c r="L82" i="7" s="1"/>
  <c r="AE81" i="7"/>
  <c r="AD81" i="7"/>
  <c r="U81" i="7"/>
  <c r="T81" i="7"/>
  <c r="S81" i="7"/>
  <c r="O81" i="7"/>
  <c r="P81" i="7" s="1"/>
  <c r="N81" i="7"/>
  <c r="M81" i="7"/>
  <c r="L81" i="7"/>
  <c r="J81" i="7"/>
  <c r="K81" i="7" s="1"/>
  <c r="I81" i="7"/>
  <c r="H81" i="7"/>
  <c r="V81" i="7" s="1"/>
  <c r="W81" i="7" s="1"/>
  <c r="X81" i="7" s="1"/>
  <c r="G81" i="7"/>
  <c r="AE80" i="7"/>
  <c r="AD80" i="7"/>
  <c r="U80" i="7"/>
  <c r="T80" i="7"/>
  <c r="S80" i="7"/>
  <c r="O80" i="7"/>
  <c r="N80" i="7"/>
  <c r="J80" i="7"/>
  <c r="K80" i="7" s="1"/>
  <c r="I80" i="7"/>
  <c r="M80" i="7" s="1"/>
  <c r="H80" i="7"/>
  <c r="V80" i="7" s="1"/>
  <c r="W80" i="7" s="1"/>
  <c r="X80" i="7" s="1"/>
  <c r="G80" i="7"/>
  <c r="L80" i="7" s="1"/>
  <c r="AE79" i="7"/>
  <c r="AD79" i="7"/>
  <c r="U79" i="7"/>
  <c r="T79" i="7"/>
  <c r="S79" i="7"/>
  <c r="O79" i="7"/>
  <c r="P79" i="7" s="1"/>
  <c r="N79" i="7"/>
  <c r="M79" i="7"/>
  <c r="J79" i="7"/>
  <c r="K79" i="7" s="1"/>
  <c r="I79" i="7"/>
  <c r="H79" i="7"/>
  <c r="V79" i="7" s="1"/>
  <c r="W79" i="7" s="1"/>
  <c r="G79" i="7"/>
  <c r="L79" i="7" s="1"/>
  <c r="AE78" i="7"/>
  <c r="AD78" i="7"/>
  <c r="T78" i="7"/>
  <c r="S78" i="7"/>
  <c r="U78" i="7" s="1"/>
  <c r="O78" i="7"/>
  <c r="J78" i="7"/>
  <c r="K78" i="7" s="1"/>
  <c r="I78" i="7"/>
  <c r="M78" i="7" s="1"/>
  <c r="P78" i="7" s="1"/>
  <c r="H78" i="7"/>
  <c r="V78" i="7" s="1"/>
  <c r="W78" i="7" s="1"/>
  <c r="G78" i="7"/>
  <c r="L78" i="7" s="1"/>
  <c r="AE77" i="7"/>
  <c r="AD77" i="7"/>
  <c r="T77" i="7"/>
  <c r="S77" i="7"/>
  <c r="O77" i="7"/>
  <c r="J77" i="7"/>
  <c r="K77" i="7" s="1"/>
  <c r="I77" i="7"/>
  <c r="H77" i="7"/>
  <c r="V77" i="7" s="1"/>
  <c r="W77" i="7" s="1"/>
  <c r="G77" i="7"/>
  <c r="L77" i="7" s="1"/>
  <c r="AE76" i="7"/>
  <c r="AD76" i="7"/>
  <c r="T76" i="7"/>
  <c r="S76" i="7"/>
  <c r="U76" i="7" s="1"/>
  <c r="O76" i="7"/>
  <c r="M76" i="7"/>
  <c r="L76" i="7"/>
  <c r="J76" i="7"/>
  <c r="K76" i="7" s="1"/>
  <c r="I76" i="7"/>
  <c r="N76" i="7" s="1"/>
  <c r="H76" i="7"/>
  <c r="V76" i="7" s="1"/>
  <c r="W76" i="7" s="1"/>
  <c r="G76" i="7"/>
  <c r="AE75" i="7"/>
  <c r="AD75" i="7"/>
  <c r="T75" i="7"/>
  <c r="S75" i="7"/>
  <c r="U75" i="7" s="1"/>
  <c r="O75" i="7"/>
  <c r="L75" i="7"/>
  <c r="J75" i="7"/>
  <c r="K75" i="7" s="1"/>
  <c r="I75" i="7"/>
  <c r="N75" i="7" s="1"/>
  <c r="H75" i="7"/>
  <c r="V75" i="7" s="1"/>
  <c r="W75" i="7" s="1"/>
  <c r="G75" i="7"/>
  <c r="AE74" i="7"/>
  <c r="AD74" i="7"/>
  <c r="T74" i="7"/>
  <c r="S74" i="7"/>
  <c r="U74" i="7" s="1"/>
  <c r="P74" i="7"/>
  <c r="R74" i="7" s="1"/>
  <c r="O74" i="7"/>
  <c r="N74" i="7"/>
  <c r="M74" i="7"/>
  <c r="J74" i="7"/>
  <c r="K74" i="7" s="1"/>
  <c r="I74" i="7"/>
  <c r="H74" i="7"/>
  <c r="V74" i="7" s="1"/>
  <c r="W74" i="7" s="1"/>
  <c r="G74" i="7"/>
  <c r="L74" i="7" s="1"/>
  <c r="AE73" i="7"/>
  <c r="AD73" i="7"/>
  <c r="T73" i="7"/>
  <c r="S73" i="7"/>
  <c r="U73" i="7" s="1"/>
  <c r="O73" i="7"/>
  <c r="P73" i="7" s="1"/>
  <c r="R73" i="7" s="1"/>
  <c r="N73" i="7"/>
  <c r="M73" i="7"/>
  <c r="J73" i="7"/>
  <c r="K73" i="7" s="1"/>
  <c r="I73" i="7"/>
  <c r="H73" i="7"/>
  <c r="V73" i="7" s="1"/>
  <c r="W73" i="7" s="1"/>
  <c r="G73" i="7"/>
  <c r="L73" i="7" s="1"/>
  <c r="AE72" i="7"/>
  <c r="AD72" i="7"/>
  <c r="U72" i="7"/>
  <c r="T72" i="7"/>
  <c r="S72" i="7"/>
  <c r="O72" i="7"/>
  <c r="P72" i="7" s="1"/>
  <c r="R72" i="7" s="1"/>
  <c r="M72" i="7"/>
  <c r="J72" i="7"/>
  <c r="K72" i="7" s="1"/>
  <c r="I72" i="7"/>
  <c r="N72" i="7" s="1"/>
  <c r="H72" i="7"/>
  <c r="V72" i="7" s="1"/>
  <c r="W72" i="7" s="1"/>
  <c r="X72" i="7" s="1"/>
  <c r="G72" i="7"/>
  <c r="L72" i="7" s="1"/>
  <c r="AE71" i="7"/>
  <c r="AD71" i="7"/>
  <c r="U71" i="7"/>
  <c r="T71" i="7"/>
  <c r="S71" i="7"/>
  <c r="O71" i="7"/>
  <c r="P71" i="7" s="1"/>
  <c r="N71" i="7"/>
  <c r="M71" i="7"/>
  <c r="J71" i="7"/>
  <c r="K71" i="7" s="1"/>
  <c r="I71" i="7"/>
  <c r="H71" i="7"/>
  <c r="V71" i="7" s="1"/>
  <c r="W71" i="7" s="1"/>
  <c r="G71" i="7"/>
  <c r="L71" i="7" s="1"/>
  <c r="AE70" i="7"/>
  <c r="AD70" i="7"/>
  <c r="T70" i="7"/>
  <c r="S70" i="7"/>
  <c r="O70" i="7"/>
  <c r="P70" i="7" s="1"/>
  <c r="L70" i="7"/>
  <c r="J70" i="7"/>
  <c r="K70" i="7" s="1"/>
  <c r="I70" i="7"/>
  <c r="M70" i="7" s="1"/>
  <c r="H70" i="7"/>
  <c r="V70" i="7" s="1"/>
  <c r="W70" i="7" s="1"/>
  <c r="G70" i="7"/>
  <c r="AE69" i="7"/>
  <c r="AD69" i="7"/>
  <c r="U69" i="7"/>
  <c r="T69" i="7"/>
  <c r="S69" i="7"/>
  <c r="O69" i="7"/>
  <c r="N69" i="7"/>
  <c r="M69" i="7"/>
  <c r="J69" i="7"/>
  <c r="K69" i="7" s="1"/>
  <c r="I69" i="7"/>
  <c r="H69" i="7"/>
  <c r="V69" i="7" s="1"/>
  <c r="W69" i="7" s="1"/>
  <c r="G69" i="7"/>
  <c r="L69" i="7" s="1"/>
  <c r="AE68" i="7"/>
  <c r="AD68" i="7"/>
  <c r="T68" i="7"/>
  <c r="S68" i="7"/>
  <c r="U68" i="7" s="1"/>
  <c r="O68" i="7"/>
  <c r="P68" i="7" s="1"/>
  <c r="R68" i="7" s="1"/>
  <c r="N68" i="7"/>
  <c r="M68" i="7"/>
  <c r="L68" i="7"/>
  <c r="J68" i="7"/>
  <c r="K68" i="7" s="1"/>
  <c r="I68" i="7"/>
  <c r="H68" i="7"/>
  <c r="V68" i="7" s="1"/>
  <c r="W68" i="7" s="1"/>
  <c r="G68" i="7"/>
  <c r="AE67" i="7"/>
  <c r="AD67" i="7"/>
  <c r="T67" i="7"/>
  <c r="U67" i="7" s="1"/>
  <c r="S67" i="7"/>
  <c r="O67" i="7"/>
  <c r="J67" i="7"/>
  <c r="K67" i="7" s="1"/>
  <c r="I67" i="7"/>
  <c r="N67" i="7" s="1"/>
  <c r="H67" i="7"/>
  <c r="V67" i="7" s="1"/>
  <c r="W67" i="7" s="1"/>
  <c r="G67" i="7"/>
  <c r="L67" i="7" s="1"/>
  <c r="AE66" i="7"/>
  <c r="AD66" i="7"/>
  <c r="U66" i="7"/>
  <c r="T66" i="7"/>
  <c r="S66" i="7"/>
  <c r="O66" i="7"/>
  <c r="P66" i="7" s="1"/>
  <c r="N66" i="7"/>
  <c r="M66" i="7"/>
  <c r="J66" i="7"/>
  <c r="K66" i="7" s="1"/>
  <c r="I66" i="7"/>
  <c r="H66" i="7"/>
  <c r="V66" i="7" s="1"/>
  <c r="W66" i="7" s="1"/>
  <c r="X66" i="7" s="1"/>
  <c r="G66" i="7"/>
  <c r="L66" i="7" s="1"/>
  <c r="AE65" i="7"/>
  <c r="AD65" i="7"/>
  <c r="T65" i="7"/>
  <c r="S65" i="7"/>
  <c r="U65" i="7" s="1"/>
  <c r="O65" i="7"/>
  <c r="J65" i="7"/>
  <c r="K65" i="7" s="1"/>
  <c r="I65" i="7"/>
  <c r="H65" i="7"/>
  <c r="V65" i="7" s="1"/>
  <c r="W65" i="7" s="1"/>
  <c r="G65" i="7"/>
  <c r="L65" i="7" s="1"/>
  <c r="AE64" i="7"/>
  <c r="AD64" i="7"/>
  <c r="T64" i="7"/>
  <c r="S64" i="7"/>
  <c r="U64" i="7" s="1"/>
  <c r="O64" i="7"/>
  <c r="J64" i="7"/>
  <c r="K64" i="7" s="1"/>
  <c r="I64" i="7"/>
  <c r="N64" i="7" s="1"/>
  <c r="H64" i="7"/>
  <c r="V64" i="7" s="1"/>
  <c r="W64" i="7" s="1"/>
  <c r="G64" i="7"/>
  <c r="L64" i="7" s="1"/>
  <c r="AE63" i="7"/>
  <c r="AD63" i="7"/>
  <c r="T63" i="7"/>
  <c r="S63" i="7"/>
  <c r="U63" i="7" s="1"/>
  <c r="O63" i="7"/>
  <c r="P63" i="7" s="1"/>
  <c r="R63" i="7" s="1"/>
  <c r="M63" i="7"/>
  <c r="L63" i="7"/>
  <c r="J63" i="7"/>
  <c r="K63" i="7" s="1"/>
  <c r="I63" i="7"/>
  <c r="N63" i="7" s="1"/>
  <c r="H63" i="7"/>
  <c r="V63" i="7" s="1"/>
  <c r="W63" i="7" s="1"/>
  <c r="G63" i="7"/>
  <c r="AE62" i="7"/>
  <c r="AD62" i="7"/>
  <c r="T62" i="7"/>
  <c r="S62" i="7"/>
  <c r="U62" i="7" s="1"/>
  <c r="O62" i="7"/>
  <c r="L62" i="7"/>
  <c r="J62" i="7"/>
  <c r="K62" i="7" s="1"/>
  <c r="I62" i="7"/>
  <c r="N62" i="7" s="1"/>
  <c r="H62" i="7"/>
  <c r="V62" i="7" s="1"/>
  <c r="W62" i="7" s="1"/>
  <c r="G62" i="7"/>
  <c r="AE61" i="7"/>
  <c r="AD61" i="7"/>
  <c r="U61" i="7"/>
  <c r="T61" i="7"/>
  <c r="S61" i="7"/>
  <c r="O61" i="7"/>
  <c r="N61" i="7"/>
  <c r="M61" i="7"/>
  <c r="J61" i="7"/>
  <c r="K61" i="7" s="1"/>
  <c r="I61" i="7"/>
  <c r="H61" i="7"/>
  <c r="V61" i="7" s="1"/>
  <c r="W61" i="7" s="1"/>
  <c r="G61" i="7"/>
  <c r="L61" i="7" s="1"/>
  <c r="AE60" i="7"/>
  <c r="AD60" i="7"/>
  <c r="T60" i="7"/>
  <c r="S60" i="7"/>
  <c r="U60" i="7" s="1"/>
  <c r="O60" i="7"/>
  <c r="P60" i="7" s="1"/>
  <c r="R60" i="7" s="1"/>
  <c r="N60" i="7"/>
  <c r="M60" i="7"/>
  <c r="L60" i="7"/>
  <c r="J60" i="7"/>
  <c r="K60" i="7" s="1"/>
  <c r="I60" i="7"/>
  <c r="H60" i="7"/>
  <c r="V60" i="7" s="1"/>
  <c r="W60" i="7" s="1"/>
  <c r="G60" i="7"/>
  <c r="AE59" i="7"/>
  <c r="AD59" i="7"/>
  <c r="T59" i="7"/>
  <c r="U59" i="7" s="1"/>
  <c r="S59" i="7"/>
  <c r="O59" i="7"/>
  <c r="J59" i="7"/>
  <c r="K59" i="7" s="1"/>
  <c r="I59" i="7"/>
  <c r="N59" i="7" s="1"/>
  <c r="H59" i="7"/>
  <c r="V59" i="7" s="1"/>
  <c r="W59" i="7" s="1"/>
  <c r="G59" i="7"/>
  <c r="L59" i="7" s="1"/>
  <c r="AE58" i="7"/>
  <c r="AD58" i="7"/>
  <c r="U58" i="7"/>
  <c r="T58" i="7"/>
  <c r="S58" i="7"/>
  <c r="O58" i="7"/>
  <c r="P58" i="7" s="1"/>
  <c r="N58" i="7"/>
  <c r="M58" i="7"/>
  <c r="J58" i="7"/>
  <c r="K58" i="7" s="1"/>
  <c r="I58" i="7"/>
  <c r="H58" i="7"/>
  <c r="V58" i="7" s="1"/>
  <c r="W58" i="7" s="1"/>
  <c r="X58" i="7" s="1"/>
  <c r="G58" i="7"/>
  <c r="L58" i="7" s="1"/>
  <c r="AE57" i="7"/>
  <c r="AD57" i="7"/>
  <c r="T57" i="7"/>
  <c r="S57" i="7"/>
  <c r="U57" i="7" s="1"/>
  <c r="O57" i="7"/>
  <c r="J57" i="7"/>
  <c r="K57" i="7" s="1"/>
  <c r="I57" i="7"/>
  <c r="H57" i="7"/>
  <c r="V57" i="7" s="1"/>
  <c r="W57" i="7" s="1"/>
  <c r="G57" i="7"/>
  <c r="L57" i="7" s="1"/>
  <c r="AE56" i="7"/>
  <c r="AD56" i="7"/>
  <c r="T56" i="7"/>
  <c r="S56" i="7"/>
  <c r="U56" i="7" s="1"/>
  <c r="O56" i="7"/>
  <c r="J56" i="7"/>
  <c r="K56" i="7" s="1"/>
  <c r="I56" i="7"/>
  <c r="N56" i="7" s="1"/>
  <c r="H56" i="7"/>
  <c r="V56" i="7" s="1"/>
  <c r="W56" i="7" s="1"/>
  <c r="G56" i="7"/>
  <c r="L56" i="7" s="1"/>
  <c r="AE55" i="7"/>
  <c r="AD55" i="7"/>
  <c r="T55" i="7"/>
  <c r="S55" i="7"/>
  <c r="U55" i="7" s="1"/>
  <c r="O55" i="7"/>
  <c r="P55" i="7" s="1"/>
  <c r="R55" i="7" s="1"/>
  <c r="M55" i="7"/>
  <c r="L55" i="7"/>
  <c r="J55" i="7"/>
  <c r="K55" i="7" s="1"/>
  <c r="I55" i="7"/>
  <c r="N55" i="7" s="1"/>
  <c r="H55" i="7"/>
  <c r="V55" i="7" s="1"/>
  <c r="W55" i="7" s="1"/>
  <c r="G55" i="7"/>
  <c r="AE54" i="7"/>
  <c r="AD54" i="7"/>
  <c r="T54" i="7"/>
  <c r="S54" i="7"/>
  <c r="U54" i="7" s="1"/>
  <c r="O54" i="7"/>
  <c r="L54" i="7"/>
  <c r="J54" i="7"/>
  <c r="K54" i="7" s="1"/>
  <c r="I54" i="7"/>
  <c r="N54" i="7" s="1"/>
  <c r="H54" i="7"/>
  <c r="V54" i="7" s="1"/>
  <c r="W54" i="7" s="1"/>
  <c r="G54" i="7"/>
  <c r="AE53" i="7"/>
  <c r="AD53" i="7"/>
  <c r="U53" i="7"/>
  <c r="T53" i="7"/>
  <c r="S53" i="7"/>
  <c r="O53" i="7"/>
  <c r="N53" i="7"/>
  <c r="M53" i="7"/>
  <c r="J53" i="7"/>
  <c r="K53" i="7" s="1"/>
  <c r="I53" i="7"/>
  <c r="H53" i="7"/>
  <c r="V53" i="7" s="1"/>
  <c r="W53" i="7" s="1"/>
  <c r="G53" i="7"/>
  <c r="L53" i="7" s="1"/>
  <c r="AE52" i="7"/>
  <c r="AD52" i="7"/>
  <c r="T52" i="7"/>
  <c r="S52" i="7"/>
  <c r="U52" i="7" s="1"/>
  <c r="O52" i="7"/>
  <c r="P52" i="7" s="1"/>
  <c r="R52" i="7" s="1"/>
  <c r="N52" i="7"/>
  <c r="M52" i="7"/>
  <c r="L52" i="7"/>
  <c r="K52" i="7"/>
  <c r="J52" i="7"/>
  <c r="I52" i="7"/>
  <c r="H52" i="7"/>
  <c r="V52" i="7" s="1"/>
  <c r="W52" i="7" s="1"/>
  <c r="G52" i="7"/>
  <c r="AE51" i="7"/>
  <c r="AD51" i="7"/>
  <c r="T51" i="7"/>
  <c r="U51" i="7" s="1"/>
  <c r="S51" i="7"/>
  <c r="O51" i="7"/>
  <c r="J51" i="7"/>
  <c r="K51" i="7" s="1"/>
  <c r="I51" i="7"/>
  <c r="N51" i="7" s="1"/>
  <c r="H51" i="7"/>
  <c r="V51" i="7" s="1"/>
  <c r="W51" i="7" s="1"/>
  <c r="G51" i="7"/>
  <c r="L51" i="7" s="1"/>
  <c r="AE50" i="7"/>
  <c r="AD50" i="7"/>
  <c r="U50" i="7"/>
  <c r="T50" i="7"/>
  <c r="S50" i="7"/>
  <c r="O50" i="7"/>
  <c r="P50" i="7" s="1"/>
  <c r="N50" i="7"/>
  <c r="M50" i="7"/>
  <c r="J50" i="7"/>
  <c r="K50" i="7" s="1"/>
  <c r="I50" i="7"/>
  <c r="H50" i="7"/>
  <c r="V50" i="7" s="1"/>
  <c r="W50" i="7" s="1"/>
  <c r="X50" i="7" s="1"/>
  <c r="G50" i="7"/>
  <c r="L50" i="7" s="1"/>
  <c r="AE49" i="7"/>
  <c r="AD49" i="7"/>
  <c r="T49" i="7"/>
  <c r="S49" i="7"/>
  <c r="U49" i="7" s="1"/>
  <c r="O49" i="7"/>
  <c r="J49" i="7"/>
  <c r="K49" i="7" s="1"/>
  <c r="I49" i="7"/>
  <c r="H49" i="7"/>
  <c r="V49" i="7" s="1"/>
  <c r="W49" i="7" s="1"/>
  <c r="G49" i="7"/>
  <c r="L49" i="7" s="1"/>
  <c r="AE48" i="7"/>
  <c r="AD48" i="7"/>
  <c r="T48" i="7"/>
  <c r="S48" i="7"/>
  <c r="U48" i="7" s="1"/>
  <c r="O48" i="7"/>
  <c r="J48" i="7"/>
  <c r="K48" i="7" s="1"/>
  <c r="I48" i="7"/>
  <c r="N48" i="7" s="1"/>
  <c r="H48" i="7"/>
  <c r="V48" i="7" s="1"/>
  <c r="W48" i="7" s="1"/>
  <c r="G48" i="7"/>
  <c r="L48" i="7" s="1"/>
  <c r="AE47" i="7"/>
  <c r="AD47" i="7"/>
  <c r="T47" i="7"/>
  <c r="S47" i="7"/>
  <c r="U47" i="7" s="1"/>
  <c r="O47" i="7"/>
  <c r="P47" i="7" s="1"/>
  <c r="R47" i="7" s="1"/>
  <c r="M47" i="7"/>
  <c r="L47" i="7"/>
  <c r="J47" i="7"/>
  <c r="K47" i="7" s="1"/>
  <c r="I47" i="7"/>
  <c r="N47" i="7" s="1"/>
  <c r="H47" i="7"/>
  <c r="V47" i="7" s="1"/>
  <c r="W47" i="7" s="1"/>
  <c r="G47" i="7"/>
  <c r="AE46" i="7"/>
  <c r="AD46" i="7"/>
  <c r="T46" i="7"/>
  <c r="S46" i="7"/>
  <c r="U46" i="7" s="1"/>
  <c r="O46" i="7"/>
  <c r="L46" i="7"/>
  <c r="J46" i="7"/>
  <c r="K46" i="7" s="1"/>
  <c r="I46" i="7"/>
  <c r="N46" i="7" s="1"/>
  <c r="H46" i="7"/>
  <c r="V46" i="7" s="1"/>
  <c r="W46" i="7" s="1"/>
  <c r="G46" i="7"/>
  <c r="AE45" i="7"/>
  <c r="AD45" i="7"/>
  <c r="U45" i="7"/>
  <c r="T45" i="7"/>
  <c r="S45" i="7"/>
  <c r="O45" i="7"/>
  <c r="N45" i="7"/>
  <c r="M45" i="7"/>
  <c r="J45" i="7"/>
  <c r="K45" i="7" s="1"/>
  <c r="I45" i="7"/>
  <c r="H45" i="7"/>
  <c r="V45" i="7" s="1"/>
  <c r="W45" i="7" s="1"/>
  <c r="G45" i="7"/>
  <c r="L45" i="7" s="1"/>
  <c r="AE44" i="7"/>
  <c r="AD44" i="7"/>
  <c r="T44" i="7"/>
  <c r="S44" i="7"/>
  <c r="U44" i="7" s="1"/>
  <c r="O44" i="7"/>
  <c r="P44" i="7" s="1"/>
  <c r="R44" i="7" s="1"/>
  <c r="N44" i="7"/>
  <c r="M44" i="7"/>
  <c r="L44" i="7"/>
  <c r="K44" i="7"/>
  <c r="J44" i="7"/>
  <c r="I44" i="7"/>
  <c r="H44" i="7"/>
  <c r="V44" i="7" s="1"/>
  <c r="W44" i="7" s="1"/>
  <c r="G44" i="7"/>
  <c r="AE43" i="7"/>
  <c r="AD43" i="7"/>
  <c r="T43" i="7"/>
  <c r="U43" i="7" s="1"/>
  <c r="S43" i="7"/>
  <c r="O43" i="7"/>
  <c r="J43" i="7"/>
  <c r="K43" i="7" s="1"/>
  <c r="I43" i="7"/>
  <c r="N43" i="7" s="1"/>
  <c r="H43" i="7"/>
  <c r="V43" i="7" s="1"/>
  <c r="W43" i="7" s="1"/>
  <c r="G43" i="7"/>
  <c r="L43" i="7" s="1"/>
  <c r="AE42" i="7"/>
  <c r="AD42" i="7"/>
  <c r="U42" i="7"/>
  <c r="T42" i="7"/>
  <c r="S42" i="7"/>
  <c r="O42" i="7"/>
  <c r="N42" i="7"/>
  <c r="M42" i="7"/>
  <c r="J42" i="7"/>
  <c r="K42" i="7" s="1"/>
  <c r="I42" i="7"/>
  <c r="H42" i="7"/>
  <c r="V42" i="7" s="1"/>
  <c r="W42" i="7" s="1"/>
  <c r="X42" i="7" s="1"/>
  <c r="G42" i="7"/>
  <c r="L42" i="7" s="1"/>
  <c r="AE41" i="7"/>
  <c r="AD41" i="7"/>
  <c r="T41" i="7"/>
  <c r="S41" i="7"/>
  <c r="U41" i="7" s="1"/>
  <c r="O41" i="7"/>
  <c r="J41" i="7"/>
  <c r="K41" i="7" s="1"/>
  <c r="I41" i="7"/>
  <c r="M41" i="7" s="1"/>
  <c r="P41" i="7" s="1"/>
  <c r="R41" i="7" s="1"/>
  <c r="H41" i="7"/>
  <c r="V41" i="7" s="1"/>
  <c r="W41" i="7" s="1"/>
  <c r="G41" i="7"/>
  <c r="L41" i="7" s="1"/>
  <c r="AD40" i="7"/>
  <c r="T40" i="7"/>
  <c r="S40" i="7"/>
  <c r="O40" i="7"/>
  <c r="J40" i="7"/>
  <c r="K40" i="7" s="1"/>
  <c r="I40" i="7"/>
  <c r="N40" i="7" s="1"/>
  <c r="H40" i="7"/>
  <c r="V40" i="7" s="1"/>
  <c r="W40" i="7" s="1"/>
  <c r="G40" i="7"/>
  <c r="L40" i="7" s="1"/>
  <c r="AD39" i="7"/>
  <c r="T39" i="7"/>
  <c r="S39" i="7"/>
  <c r="U39" i="7" s="1"/>
  <c r="O39" i="7"/>
  <c r="M39" i="7"/>
  <c r="P39" i="7" s="1"/>
  <c r="J39" i="7"/>
  <c r="K39" i="7" s="1"/>
  <c r="I39" i="7"/>
  <c r="N39" i="7" s="1"/>
  <c r="H39" i="7"/>
  <c r="V39" i="7" s="1"/>
  <c r="W39" i="7" s="1"/>
  <c r="G39" i="7"/>
  <c r="L39" i="7" s="1"/>
  <c r="AD38" i="7"/>
  <c r="T38" i="7"/>
  <c r="S38" i="7"/>
  <c r="O38" i="7"/>
  <c r="P38" i="7" s="1"/>
  <c r="R38" i="7" s="1"/>
  <c r="L38" i="7"/>
  <c r="J38" i="7"/>
  <c r="K38" i="7" s="1"/>
  <c r="I38" i="7"/>
  <c r="M38" i="7" s="1"/>
  <c r="H38" i="7"/>
  <c r="V38" i="7" s="1"/>
  <c r="W38" i="7" s="1"/>
  <c r="G38" i="7"/>
  <c r="AD37" i="7"/>
  <c r="U37" i="7"/>
  <c r="T37" i="7"/>
  <c r="S37" i="7"/>
  <c r="O37" i="7"/>
  <c r="M37" i="7"/>
  <c r="J37" i="7"/>
  <c r="K37" i="7" s="1"/>
  <c r="I37" i="7"/>
  <c r="N37" i="7" s="1"/>
  <c r="H37" i="7"/>
  <c r="V37" i="7" s="1"/>
  <c r="W37" i="7" s="1"/>
  <c r="G37" i="7"/>
  <c r="L37" i="7" s="1"/>
  <c r="AD36" i="7"/>
  <c r="T36" i="7"/>
  <c r="S36" i="7"/>
  <c r="U36" i="7" s="1"/>
  <c r="O36" i="7"/>
  <c r="N36" i="7"/>
  <c r="M36" i="7"/>
  <c r="L36" i="7"/>
  <c r="J36" i="7"/>
  <c r="K36" i="7" s="1"/>
  <c r="I36" i="7"/>
  <c r="H36" i="7"/>
  <c r="V36" i="7" s="1"/>
  <c r="W36" i="7" s="1"/>
  <c r="G36" i="7"/>
  <c r="AD35" i="7"/>
  <c r="T35" i="7"/>
  <c r="S35" i="7"/>
  <c r="U35" i="7" s="1"/>
  <c r="O35" i="7"/>
  <c r="L35" i="7"/>
  <c r="J35" i="7"/>
  <c r="K35" i="7" s="1"/>
  <c r="I35" i="7"/>
  <c r="N35" i="7" s="1"/>
  <c r="H35" i="7"/>
  <c r="V35" i="7" s="1"/>
  <c r="W35" i="7" s="1"/>
  <c r="G35" i="7"/>
  <c r="AD34" i="7"/>
  <c r="T34" i="7"/>
  <c r="S34" i="7"/>
  <c r="U34" i="7" s="1"/>
  <c r="P34" i="7"/>
  <c r="Q34" i="7" s="1"/>
  <c r="Y34" i="7" s="1"/>
  <c r="O34" i="7"/>
  <c r="N34" i="7"/>
  <c r="M34" i="7"/>
  <c r="L34" i="7"/>
  <c r="J34" i="7"/>
  <c r="K34" i="7" s="1"/>
  <c r="I34" i="7"/>
  <c r="H34" i="7"/>
  <c r="V34" i="7" s="1"/>
  <c r="W34" i="7" s="1"/>
  <c r="G34" i="7"/>
  <c r="AD33" i="7"/>
  <c r="T33" i="7"/>
  <c r="S33" i="7"/>
  <c r="U33" i="7" s="1"/>
  <c r="O33" i="7"/>
  <c r="L33" i="7"/>
  <c r="J33" i="7"/>
  <c r="K33" i="7" s="1"/>
  <c r="I33" i="7"/>
  <c r="N33" i="7" s="1"/>
  <c r="H33" i="7"/>
  <c r="V33" i="7" s="1"/>
  <c r="W33" i="7" s="1"/>
  <c r="G33" i="7"/>
  <c r="AD32" i="7"/>
  <c r="T32" i="7"/>
  <c r="S32" i="7"/>
  <c r="U32" i="7" s="1"/>
  <c r="O32" i="7"/>
  <c r="P32" i="7" s="1"/>
  <c r="N32" i="7"/>
  <c r="M32" i="7"/>
  <c r="L32" i="7"/>
  <c r="J32" i="7"/>
  <c r="K32" i="7" s="1"/>
  <c r="I32" i="7"/>
  <c r="H32" i="7"/>
  <c r="V32" i="7" s="1"/>
  <c r="W32" i="7" s="1"/>
  <c r="G32" i="7"/>
  <c r="AD31" i="7"/>
  <c r="T31" i="7"/>
  <c r="S31" i="7"/>
  <c r="U31" i="7" s="1"/>
  <c r="O31" i="7"/>
  <c r="P31" i="7" s="1"/>
  <c r="N31" i="7"/>
  <c r="M31" i="7"/>
  <c r="J31" i="7"/>
  <c r="K31" i="7" s="1"/>
  <c r="I31" i="7"/>
  <c r="H31" i="7"/>
  <c r="V31" i="7" s="1"/>
  <c r="W31" i="7" s="1"/>
  <c r="G31" i="7"/>
  <c r="L31" i="7" s="1"/>
  <c r="AD30" i="7"/>
  <c r="T30" i="7"/>
  <c r="U30" i="7" s="1"/>
  <c r="S30" i="7"/>
  <c r="O30" i="7"/>
  <c r="N30" i="7"/>
  <c r="L30" i="7"/>
  <c r="K30" i="7"/>
  <c r="J30" i="7"/>
  <c r="I30" i="7"/>
  <c r="M30" i="7" s="1"/>
  <c r="P30" i="7" s="1"/>
  <c r="H30" i="7"/>
  <c r="V30" i="7" s="1"/>
  <c r="W30" i="7" s="1"/>
  <c r="G30" i="7"/>
  <c r="AD29" i="7"/>
  <c r="U29" i="7"/>
  <c r="X29" i="7" s="1"/>
  <c r="T29" i="7"/>
  <c r="S29" i="7"/>
  <c r="O29" i="7"/>
  <c r="P29" i="7" s="1"/>
  <c r="M29" i="7"/>
  <c r="J29" i="7"/>
  <c r="K29" i="7" s="1"/>
  <c r="I29" i="7"/>
  <c r="N29" i="7" s="1"/>
  <c r="H29" i="7"/>
  <c r="V29" i="7" s="1"/>
  <c r="W29" i="7" s="1"/>
  <c r="G29" i="7"/>
  <c r="L29" i="7" s="1"/>
  <c r="AD28" i="7"/>
  <c r="T28" i="7"/>
  <c r="S28" i="7"/>
  <c r="U28" i="7" s="1"/>
  <c r="O28" i="7"/>
  <c r="N28" i="7"/>
  <c r="J28" i="7"/>
  <c r="K28" i="7" s="1"/>
  <c r="I28" i="7"/>
  <c r="M28" i="7" s="1"/>
  <c r="P28" i="7" s="1"/>
  <c r="H28" i="7"/>
  <c r="V28" i="7" s="1"/>
  <c r="W28" i="7" s="1"/>
  <c r="G28" i="7"/>
  <c r="L28" i="7" s="1"/>
  <c r="AD27" i="7"/>
  <c r="T27" i="7"/>
  <c r="S27" i="7"/>
  <c r="U27" i="7" s="1"/>
  <c r="O27" i="7"/>
  <c r="J27" i="7"/>
  <c r="K27" i="7" s="1"/>
  <c r="I27" i="7"/>
  <c r="N27" i="7" s="1"/>
  <c r="H27" i="7"/>
  <c r="V27" i="7" s="1"/>
  <c r="W27" i="7" s="1"/>
  <c r="G27" i="7"/>
  <c r="L27" i="7" s="1"/>
  <c r="AD26" i="7"/>
  <c r="T26" i="7"/>
  <c r="U26" i="7" s="1"/>
  <c r="S26" i="7"/>
  <c r="O26" i="7"/>
  <c r="P26" i="7" s="1"/>
  <c r="R26" i="7" s="1"/>
  <c r="M26" i="7"/>
  <c r="L26" i="7"/>
  <c r="J26" i="7"/>
  <c r="K26" i="7" s="1"/>
  <c r="I26" i="7"/>
  <c r="N26" i="7" s="1"/>
  <c r="H26" i="7"/>
  <c r="V26" i="7" s="1"/>
  <c r="W26" i="7" s="1"/>
  <c r="G26" i="7"/>
  <c r="AD25" i="7"/>
  <c r="T25" i="7"/>
  <c r="S25" i="7"/>
  <c r="U25" i="7" s="1"/>
  <c r="O25" i="7"/>
  <c r="L25" i="7"/>
  <c r="J25" i="7"/>
  <c r="K25" i="7" s="1"/>
  <c r="I25" i="7"/>
  <c r="N25" i="7" s="1"/>
  <c r="H25" i="7"/>
  <c r="V25" i="7" s="1"/>
  <c r="W25" i="7" s="1"/>
  <c r="G25" i="7"/>
  <c r="AD24" i="7"/>
  <c r="T24" i="7"/>
  <c r="U24" i="7" s="1"/>
  <c r="S24" i="7"/>
  <c r="O24" i="7"/>
  <c r="P24" i="7" s="1"/>
  <c r="N24" i="7"/>
  <c r="M24" i="7"/>
  <c r="L24" i="7"/>
  <c r="J24" i="7"/>
  <c r="K24" i="7" s="1"/>
  <c r="I24" i="7"/>
  <c r="H24" i="7"/>
  <c r="V24" i="7" s="1"/>
  <c r="W24" i="7" s="1"/>
  <c r="G24" i="7"/>
  <c r="AD23" i="7"/>
  <c r="T23" i="7"/>
  <c r="S23" i="7"/>
  <c r="U23" i="7" s="1"/>
  <c r="O23" i="7"/>
  <c r="P23" i="7" s="1"/>
  <c r="N23" i="7"/>
  <c r="M23" i="7"/>
  <c r="J23" i="7"/>
  <c r="K23" i="7" s="1"/>
  <c r="I23" i="7"/>
  <c r="H23" i="7"/>
  <c r="V23" i="7" s="1"/>
  <c r="W23" i="7" s="1"/>
  <c r="G23" i="7"/>
  <c r="L23" i="7" s="1"/>
  <c r="AD22" i="7"/>
  <c r="T22" i="7"/>
  <c r="U22" i="7" s="1"/>
  <c r="S22" i="7"/>
  <c r="O22" i="7"/>
  <c r="N22" i="7"/>
  <c r="L22" i="7"/>
  <c r="J22" i="7"/>
  <c r="K22" i="7" s="1"/>
  <c r="I22" i="7"/>
  <c r="M22" i="7" s="1"/>
  <c r="H22" i="7"/>
  <c r="V22" i="7" s="1"/>
  <c r="W22" i="7" s="1"/>
  <c r="G22" i="7"/>
  <c r="AD21" i="7"/>
  <c r="U21" i="7"/>
  <c r="T21" i="7"/>
  <c r="S21" i="7"/>
  <c r="O21" i="7"/>
  <c r="P21" i="7" s="1"/>
  <c r="M21" i="7"/>
  <c r="J21" i="7"/>
  <c r="K21" i="7" s="1"/>
  <c r="I21" i="7"/>
  <c r="N21" i="7" s="1"/>
  <c r="H21" i="7"/>
  <c r="V21" i="7" s="1"/>
  <c r="W21" i="7" s="1"/>
  <c r="G21" i="7"/>
  <c r="L21" i="7" s="1"/>
  <c r="AD20" i="7"/>
  <c r="T20" i="7"/>
  <c r="S20" i="7"/>
  <c r="U20" i="7" s="1"/>
  <c r="O20" i="7"/>
  <c r="N20" i="7"/>
  <c r="J20" i="7"/>
  <c r="K20" i="7" s="1"/>
  <c r="I20" i="7"/>
  <c r="M20" i="7" s="1"/>
  <c r="P20" i="7" s="1"/>
  <c r="H20" i="7"/>
  <c r="V20" i="7" s="1"/>
  <c r="W20" i="7" s="1"/>
  <c r="G20" i="7"/>
  <c r="L20" i="7" s="1"/>
  <c r="AD19" i="7"/>
  <c r="T19" i="7"/>
  <c r="S19" i="7"/>
  <c r="U19" i="7" s="1"/>
  <c r="O19" i="7"/>
  <c r="J19" i="7"/>
  <c r="K19" i="7" s="1"/>
  <c r="I19" i="7"/>
  <c r="N19" i="7" s="1"/>
  <c r="H19" i="7"/>
  <c r="V19" i="7" s="1"/>
  <c r="W19" i="7" s="1"/>
  <c r="G19" i="7"/>
  <c r="L19" i="7" s="1"/>
  <c r="AD18" i="7"/>
  <c r="T18" i="7"/>
  <c r="U18" i="7" s="1"/>
  <c r="S18" i="7"/>
  <c r="O18" i="7"/>
  <c r="P18" i="7" s="1"/>
  <c r="R18" i="7" s="1"/>
  <c r="M18" i="7"/>
  <c r="L18" i="7"/>
  <c r="J18" i="7"/>
  <c r="K18" i="7" s="1"/>
  <c r="I18" i="7"/>
  <c r="N18" i="7" s="1"/>
  <c r="H18" i="7"/>
  <c r="V18" i="7" s="1"/>
  <c r="W18" i="7" s="1"/>
  <c r="G18" i="7"/>
  <c r="AD17" i="7"/>
  <c r="T17" i="7"/>
  <c r="S17" i="7"/>
  <c r="U17" i="7" s="1"/>
  <c r="O17" i="7"/>
  <c r="L17" i="7"/>
  <c r="J17" i="7"/>
  <c r="K17" i="7" s="1"/>
  <c r="I17" i="7"/>
  <c r="N17" i="7" s="1"/>
  <c r="H17" i="7"/>
  <c r="V17" i="7" s="1"/>
  <c r="W17" i="7" s="1"/>
  <c r="G17" i="7"/>
  <c r="AD16" i="7"/>
  <c r="T16" i="7"/>
  <c r="U16" i="7" s="1"/>
  <c r="S16" i="7"/>
  <c r="O16" i="7"/>
  <c r="P16" i="7" s="1"/>
  <c r="N16" i="7"/>
  <c r="M16" i="7"/>
  <c r="L16" i="7"/>
  <c r="J16" i="7"/>
  <c r="K16" i="7" s="1"/>
  <c r="I16" i="7"/>
  <c r="H16" i="7"/>
  <c r="V16" i="7" s="1"/>
  <c r="W16" i="7" s="1"/>
  <c r="G16" i="7"/>
  <c r="AD15" i="7"/>
  <c r="T15" i="7"/>
  <c r="S15" i="7"/>
  <c r="U15" i="7" s="1"/>
  <c r="O15" i="7"/>
  <c r="P15" i="7" s="1"/>
  <c r="N15" i="7"/>
  <c r="M15" i="7"/>
  <c r="J15" i="7"/>
  <c r="K15" i="7" s="1"/>
  <c r="I15" i="7"/>
  <c r="H15" i="7"/>
  <c r="V15" i="7" s="1"/>
  <c r="W15" i="7" s="1"/>
  <c r="G15" i="7"/>
  <c r="L15" i="7" s="1"/>
  <c r="AD14" i="7"/>
  <c r="T14" i="7"/>
  <c r="U14" i="7" s="1"/>
  <c r="S14" i="7"/>
  <c r="O14" i="7"/>
  <c r="N14" i="7"/>
  <c r="L14" i="7"/>
  <c r="J14" i="7"/>
  <c r="K14" i="7" s="1"/>
  <c r="I14" i="7"/>
  <c r="M14" i="7" s="1"/>
  <c r="P14" i="7" s="1"/>
  <c r="H14" i="7"/>
  <c r="V14" i="7" s="1"/>
  <c r="W14" i="7" s="1"/>
  <c r="G14" i="7"/>
  <c r="AD13" i="7"/>
  <c r="U13" i="7"/>
  <c r="T13" i="7"/>
  <c r="S13" i="7"/>
  <c r="O13" i="7"/>
  <c r="P13" i="7" s="1"/>
  <c r="M13" i="7"/>
  <c r="J13" i="7"/>
  <c r="K13" i="7" s="1"/>
  <c r="I13" i="7"/>
  <c r="N13" i="7" s="1"/>
  <c r="H13" i="7"/>
  <c r="V13" i="7" s="1"/>
  <c r="W13" i="7" s="1"/>
  <c r="G13" i="7"/>
  <c r="L13" i="7" s="1"/>
  <c r="AD12" i="7"/>
  <c r="T12" i="7"/>
  <c r="S12" i="7"/>
  <c r="U12" i="7" s="1"/>
  <c r="O12" i="7"/>
  <c r="N12" i="7"/>
  <c r="J12" i="7"/>
  <c r="K12" i="7" s="1"/>
  <c r="I12" i="7"/>
  <c r="M12" i="7" s="1"/>
  <c r="P12" i="7" s="1"/>
  <c r="H12" i="7"/>
  <c r="V12" i="7" s="1"/>
  <c r="W12" i="7" s="1"/>
  <c r="G12" i="7"/>
  <c r="L12" i="7" s="1"/>
  <c r="AD11" i="7"/>
  <c r="T11" i="7"/>
  <c r="S11" i="7"/>
  <c r="U11" i="7" s="1"/>
  <c r="O11" i="7"/>
  <c r="J11" i="7"/>
  <c r="K11" i="7" s="1"/>
  <c r="I11" i="7"/>
  <c r="N11" i="7" s="1"/>
  <c r="H11" i="7"/>
  <c r="V11" i="7" s="1"/>
  <c r="W11" i="7" s="1"/>
  <c r="G11" i="7"/>
  <c r="L11" i="7" s="1"/>
  <c r="AD10" i="7"/>
  <c r="T10" i="7"/>
  <c r="S10" i="7"/>
  <c r="U10" i="7" s="1"/>
  <c r="O10" i="7"/>
  <c r="P10" i="7" s="1"/>
  <c r="R10" i="7" s="1"/>
  <c r="M10" i="7"/>
  <c r="L10" i="7"/>
  <c r="J10" i="7"/>
  <c r="K10" i="7" s="1"/>
  <c r="I10" i="7"/>
  <c r="N10" i="7" s="1"/>
  <c r="H10" i="7"/>
  <c r="V10" i="7" s="1"/>
  <c r="W10" i="7" s="1"/>
  <c r="G10" i="7"/>
  <c r="X56" i="7" l="1"/>
  <c r="X150" i="7"/>
  <c r="X76" i="7"/>
  <c r="X176" i="7"/>
  <c r="X192" i="7"/>
  <c r="X110" i="7"/>
  <c r="X10" i="7"/>
  <c r="X220" i="7"/>
  <c r="X15" i="7"/>
  <c r="X93" i="7"/>
  <c r="X145" i="7"/>
  <c r="X211" i="7"/>
  <c r="X237" i="7"/>
  <c r="X48" i="7"/>
  <c r="X94" i="7"/>
  <c r="X21" i="7"/>
  <c r="X64" i="7"/>
  <c r="X27" i="7"/>
  <c r="X141" i="7"/>
  <c r="X165" i="7"/>
  <c r="X219" i="7"/>
  <c r="X28" i="7"/>
  <c r="X23" i="7"/>
  <c r="X135" i="7"/>
  <c r="X19" i="7"/>
  <c r="X118" i="7"/>
  <c r="Q220" i="7"/>
  <c r="Y220" i="7" s="1"/>
  <c r="AB220" i="7" s="1"/>
  <c r="R220" i="7"/>
  <c r="X30" i="7"/>
  <c r="X35" i="7"/>
  <c r="X71" i="7"/>
  <c r="X91" i="7"/>
  <c r="X101" i="7"/>
  <c r="X102" i="7"/>
  <c r="X115" i="7"/>
  <c r="X136" i="7"/>
  <c r="X140" i="7"/>
  <c r="P235" i="7"/>
  <c r="X238" i="7"/>
  <c r="X241" i="7"/>
  <c r="X248" i="7"/>
  <c r="X253" i="7"/>
  <c r="X83" i="7"/>
  <c r="X24" i="7"/>
  <c r="X33" i="7"/>
  <c r="P36" i="7"/>
  <c r="X46" i="7"/>
  <c r="X54" i="7"/>
  <c r="X62" i="7"/>
  <c r="X74" i="7"/>
  <c r="P80" i="7"/>
  <c r="X82" i="7"/>
  <c r="P88" i="7"/>
  <c r="X95" i="7"/>
  <c r="X114" i="7"/>
  <c r="X125" i="7"/>
  <c r="X180" i="7"/>
  <c r="X185" i="7"/>
  <c r="X204" i="7"/>
  <c r="X208" i="7"/>
  <c r="P216" i="7"/>
  <c r="R216" i="7" s="1"/>
  <c r="X224" i="7"/>
  <c r="X240" i="7"/>
  <c r="X181" i="7"/>
  <c r="X39" i="7"/>
  <c r="X43" i="7"/>
  <c r="X51" i="7"/>
  <c r="X59" i="7"/>
  <c r="X67" i="7"/>
  <c r="X79" i="7"/>
  <c r="X84" i="7"/>
  <c r="P92" i="7"/>
  <c r="R92" i="7" s="1"/>
  <c r="X100" i="7"/>
  <c r="X128" i="7"/>
  <c r="X149" i="7"/>
  <c r="X160" i="7"/>
  <c r="X178" i="7"/>
  <c r="X25" i="7"/>
  <c r="X75" i="7"/>
  <c r="X132" i="7"/>
  <c r="P165" i="7"/>
  <c r="X169" i="7"/>
  <c r="P181" i="7"/>
  <c r="Q181" i="7" s="1"/>
  <c r="Y181" i="7" s="1"/>
  <c r="AB181" i="7" s="1"/>
  <c r="X197" i="7"/>
  <c r="X217" i="7"/>
  <c r="X229" i="7"/>
  <c r="X245" i="7"/>
  <c r="P249" i="7"/>
  <c r="X251" i="7"/>
  <c r="X159" i="7"/>
  <c r="X188" i="7"/>
  <c r="X16" i="7"/>
  <c r="X20" i="7"/>
  <c r="P22" i="7"/>
  <c r="X36" i="7"/>
  <c r="P42" i="7"/>
  <c r="X78" i="7"/>
  <c r="X92" i="7"/>
  <c r="X120" i="7"/>
  <c r="P126" i="7"/>
  <c r="X148" i="7"/>
  <c r="X152" i="7"/>
  <c r="X161" i="7"/>
  <c r="X182" i="7"/>
  <c r="X200" i="7"/>
  <c r="X218" i="7"/>
  <c r="P225" i="7"/>
  <c r="P241" i="7"/>
  <c r="P252" i="7"/>
  <c r="R252" i="7" s="1"/>
  <c r="X14" i="7"/>
  <c r="X86" i="7"/>
  <c r="X124" i="7"/>
  <c r="X162" i="7"/>
  <c r="X166" i="7"/>
  <c r="X173" i="7"/>
  <c r="X223" i="7"/>
  <c r="X235" i="7"/>
  <c r="X98" i="7"/>
  <c r="X116" i="7"/>
  <c r="P76" i="7"/>
  <c r="X106" i="7"/>
  <c r="X112" i="7"/>
  <c r="P118" i="7"/>
  <c r="X126" i="7"/>
  <c r="X158" i="7"/>
  <c r="X167" i="7"/>
  <c r="X172" i="7"/>
  <c r="X206" i="7"/>
  <c r="P236" i="7"/>
  <c r="R12" i="7"/>
  <c r="Q12" i="7"/>
  <c r="P11" i="7"/>
  <c r="X11" i="7"/>
  <c r="X17" i="7"/>
  <c r="X12" i="7"/>
  <c r="Q14" i="7"/>
  <c r="R14" i="7"/>
  <c r="R15" i="7"/>
  <c r="Q15" i="7"/>
  <c r="R24" i="7"/>
  <c r="Q24" i="7"/>
  <c r="X26" i="7"/>
  <c r="Q39" i="7"/>
  <c r="R39" i="7"/>
  <c r="Q13" i="7"/>
  <c r="R13" i="7"/>
  <c r="Q30" i="7"/>
  <c r="R30" i="7"/>
  <c r="Q36" i="7"/>
  <c r="R36" i="7"/>
  <c r="R20" i="7"/>
  <c r="Q20" i="7"/>
  <c r="Q16" i="7"/>
  <c r="R16" i="7"/>
  <c r="X22" i="7"/>
  <c r="R29" i="7"/>
  <c r="Q29" i="7"/>
  <c r="R31" i="7"/>
  <c r="Q31" i="7"/>
  <c r="X13" i="7"/>
  <c r="X18" i="7"/>
  <c r="X31" i="7"/>
  <c r="Q22" i="7"/>
  <c r="R22" i="7"/>
  <c r="R23" i="7"/>
  <c r="Q23" i="7"/>
  <c r="R42" i="7"/>
  <c r="Q42" i="7"/>
  <c r="R28" i="7"/>
  <c r="Q28" i="7"/>
  <c r="R32" i="7"/>
  <c r="Q32" i="7"/>
  <c r="R21" i="7"/>
  <c r="Q21" i="7"/>
  <c r="X32" i="7"/>
  <c r="X34" i="7"/>
  <c r="M11" i="7"/>
  <c r="M19" i="7"/>
  <c r="P19" i="7" s="1"/>
  <c r="M27" i="7"/>
  <c r="P27" i="7" s="1"/>
  <c r="X41" i="7"/>
  <c r="P43" i="7"/>
  <c r="X49" i="7"/>
  <c r="X57" i="7"/>
  <c r="P59" i="7"/>
  <c r="X65" i="7"/>
  <c r="R79" i="7"/>
  <c r="Q79" i="7"/>
  <c r="R89" i="7"/>
  <c r="Q89" i="7"/>
  <c r="U38" i="7"/>
  <c r="X38" i="7" s="1"/>
  <c r="U40" i="7"/>
  <c r="X40" i="7" s="1"/>
  <c r="X44" i="7"/>
  <c r="X47" i="7"/>
  <c r="X52" i="7"/>
  <c r="P54" i="7"/>
  <c r="X55" i="7"/>
  <c r="X60" i="7"/>
  <c r="X63" i="7"/>
  <c r="X68" i="7"/>
  <c r="R70" i="7"/>
  <c r="P77" i="7"/>
  <c r="R78" i="7"/>
  <c r="Z34" i="7"/>
  <c r="AA34" i="7" s="1"/>
  <c r="R80" i="7"/>
  <c r="Q80" i="7"/>
  <c r="R88" i="7"/>
  <c r="Q88" i="7"/>
  <c r="Q10" i="7"/>
  <c r="Q18" i="7"/>
  <c r="Q26" i="7"/>
  <c r="R34" i="7"/>
  <c r="P37" i="7"/>
  <c r="N49" i="7"/>
  <c r="M49" i="7"/>
  <c r="P49" i="7" s="1"/>
  <c r="N57" i="7"/>
  <c r="M57" i="7"/>
  <c r="P57" i="7" s="1"/>
  <c r="N65" i="7"/>
  <c r="M65" i="7"/>
  <c r="P65" i="7" s="1"/>
  <c r="R81" i="7"/>
  <c r="Q81" i="7"/>
  <c r="P45" i="7"/>
  <c r="P53" i="7"/>
  <c r="P61" i="7"/>
  <c r="P69" i="7"/>
  <c r="X73" i="7"/>
  <c r="N38" i="7"/>
  <c r="Q38" i="7" s="1"/>
  <c r="N41" i="7"/>
  <c r="R50" i="7"/>
  <c r="Q50" i="7"/>
  <c r="R58" i="7"/>
  <c r="Q58" i="7"/>
  <c r="R66" i="7"/>
  <c r="Q66" i="7"/>
  <c r="M17" i="7"/>
  <c r="P17" i="7" s="1"/>
  <c r="M25" i="7"/>
  <c r="P25" i="7" s="1"/>
  <c r="M33" i="7"/>
  <c r="P33" i="7" s="1"/>
  <c r="M35" i="7"/>
  <c r="P35" i="7" s="1"/>
  <c r="R71" i="7"/>
  <c r="Q71" i="7"/>
  <c r="X37" i="7"/>
  <c r="P40" i="7"/>
  <c r="Q41" i="7"/>
  <c r="X45" i="7"/>
  <c r="X53" i="7"/>
  <c r="X61" i="7"/>
  <c r="X69" i="7"/>
  <c r="R76" i="7"/>
  <c r="Q76" i="7"/>
  <c r="R124" i="7"/>
  <c r="Q124" i="7"/>
  <c r="R149" i="7"/>
  <c r="Q149" i="7"/>
  <c r="M46" i="7"/>
  <c r="P46" i="7" s="1"/>
  <c r="M54" i="7"/>
  <c r="M62" i="7"/>
  <c r="P62" i="7" s="1"/>
  <c r="N70" i="7"/>
  <c r="Q70" i="7" s="1"/>
  <c r="Q72" i="7"/>
  <c r="Q73" i="7"/>
  <c r="R99" i="7"/>
  <c r="Q99" i="7"/>
  <c r="M104" i="7"/>
  <c r="P104" i="7" s="1"/>
  <c r="N104" i="7"/>
  <c r="P83" i="7"/>
  <c r="N96" i="7"/>
  <c r="M96" i="7"/>
  <c r="R98" i="7"/>
  <c r="Q98" i="7"/>
  <c r="M143" i="7"/>
  <c r="N143" i="7"/>
  <c r="M40" i="7"/>
  <c r="Q44" i="7"/>
  <c r="M48" i="7"/>
  <c r="P48" i="7" s="1"/>
  <c r="Q52" i="7"/>
  <c r="M56" i="7"/>
  <c r="P56" i="7" s="1"/>
  <c r="Q60" i="7"/>
  <c r="M64" i="7"/>
  <c r="P64" i="7" s="1"/>
  <c r="Q68" i="7"/>
  <c r="M75" i="7"/>
  <c r="N78" i="7"/>
  <c r="Q78" i="7" s="1"/>
  <c r="N87" i="7"/>
  <c r="Q87" i="7" s="1"/>
  <c r="P90" i="7"/>
  <c r="N95" i="7"/>
  <c r="M95" i="7"/>
  <c r="P95" i="7" s="1"/>
  <c r="X99" i="7"/>
  <c r="N77" i="7"/>
  <c r="M77" i="7"/>
  <c r="U77" i="7"/>
  <c r="X77" i="7" s="1"/>
  <c r="M84" i="7"/>
  <c r="P84" i="7" s="1"/>
  <c r="N85" i="7"/>
  <c r="M85" i="7"/>
  <c r="P85" i="7" s="1"/>
  <c r="U85" i="7"/>
  <c r="X85" i="7" s="1"/>
  <c r="P91" i="7"/>
  <c r="N94" i="7"/>
  <c r="M94" i="7"/>
  <c r="P96" i="7"/>
  <c r="Z102" i="7"/>
  <c r="AA102" i="7" s="1"/>
  <c r="Y102" i="7"/>
  <c r="AB102" i="7" s="1"/>
  <c r="X108" i="7"/>
  <c r="P75" i="7"/>
  <c r="R97" i="7"/>
  <c r="Q97" i="7"/>
  <c r="Q100" i="7"/>
  <c r="R100" i="7"/>
  <c r="X104" i="7"/>
  <c r="M43" i="7"/>
  <c r="Q47" i="7"/>
  <c r="M51" i="7"/>
  <c r="P51" i="7" s="1"/>
  <c r="Q55" i="7"/>
  <c r="M59" i="7"/>
  <c r="Q63" i="7"/>
  <c r="M67" i="7"/>
  <c r="P67" i="7" s="1"/>
  <c r="U70" i="7"/>
  <c r="X70" i="7" s="1"/>
  <c r="X90" i="7"/>
  <c r="N151" i="7"/>
  <c r="M151" i="7"/>
  <c r="P151" i="7" s="1"/>
  <c r="Q74" i="7"/>
  <c r="P82" i="7"/>
  <c r="N86" i="7"/>
  <c r="M86" i="7"/>
  <c r="P86" i="7" s="1"/>
  <c r="Q92" i="7"/>
  <c r="P94" i="7"/>
  <c r="Y105" i="7"/>
  <c r="AB105" i="7" s="1"/>
  <c r="Z105" i="7"/>
  <c r="AA105" i="7" s="1"/>
  <c r="M93" i="7"/>
  <c r="P93" i="7" s="1"/>
  <c r="P101" i="7"/>
  <c r="P106" i="7"/>
  <c r="X109" i="7"/>
  <c r="N128" i="7"/>
  <c r="M128" i="7"/>
  <c r="P128" i="7" s="1"/>
  <c r="X131" i="7"/>
  <c r="R134" i="7"/>
  <c r="Q134" i="7"/>
  <c r="P136" i="7"/>
  <c r="R137" i="7"/>
  <c r="Q137" i="7"/>
  <c r="P140" i="7"/>
  <c r="N162" i="7"/>
  <c r="M162" i="7"/>
  <c r="P162" i="7" s="1"/>
  <c r="R113" i="7"/>
  <c r="Q113" i="7"/>
  <c r="P117" i="7"/>
  <c r="X127" i="7"/>
  <c r="X130" i="7"/>
  <c r="X142" i="7"/>
  <c r="X144" i="7"/>
  <c r="P116" i="7"/>
  <c r="U117" i="7"/>
  <c r="X117" i="7" s="1"/>
  <c r="X134" i="7"/>
  <c r="X153" i="7"/>
  <c r="P154" i="7"/>
  <c r="Z108" i="7"/>
  <c r="AA108" i="7" s="1"/>
  <c r="AC108" i="7" s="1"/>
  <c r="N120" i="7"/>
  <c r="M120" i="7"/>
  <c r="X123" i="7"/>
  <c r="R126" i="7"/>
  <c r="Q126" i="7"/>
  <c r="R129" i="7"/>
  <c r="Q129" i="7"/>
  <c r="P133" i="7"/>
  <c r="R141" i="7"/>
  <c r="Q141" i="7"/>
  <c r="X143" i="7"/>
  <c r="U103" i="7"/>
  <c r="X103" i="7" s="1"/>
  <c r="X119" i="7"/>
  <c r="X122" i="7"/>
  <c r="R132" i="7"/>
  <c r="Q132" i="7"/>
  <c r="U133" i="7"/>
  <c r="X133" i="7" s="1"/>
  <c r="X139" i="7"/>
  <c r="X154" i="7"/>
  <c r="N103" i="7"/>
  <c r="M103" i="7"/>
  <c r="P103" i="7" s="1"/>
  <c r="R107" i="7"/>
  <c r="Q107" i="7"/>
  <c r="R110" i="7"/>
  <c r="Q110" i="7"/>
  <c r="X111" i="7"/>
  <c r="N112" i="7"/>
  <c r="M112" i="7"/>
  <c r="P112" i="7" s="1"/>
  <c r="N136" i="7"/>
  <c r="M136" i="7"/>
  <c r="Q147" i="7"/>
  <c r="R147" i="7"/>
  <c r="U107" i="7"/>
  <c r="X107" i="7" s="1"/>
  <c r="R108" i="7"/>
  <c r="Q109" i="7"/>
  <c r="R118" i="7"/>
  <c r="Q118" i="7"/>
  <c r="P120" i="7"/>
  <c r="R121" i="7"/>
  <c r="Q121" i="7"/>
  <c r="R125" i="7"/>
  <c r="Q125" i="7"/>
  <c r="X138" i="7"/>
  <c r="Q142" i="7"/>
  <c r="R142" i="7"/>
  <c r="R155" i="7"/>
  <c r="Q155" i="7"/>
  <c r="X156" i="7"/>
  <c r="X157" i="7"/>
  <c r="R163" i="7"/>
  <c r="Q163" i="7"/>
  <c r="X164" i="7"/>
  <c r="P174" i="7"/>
  <c r="R213" i="7"/>
  <c r="Q213" i="7"/>
  <c r="N152" i="7"/>
  <c r="M152" i="7"/>
  <c r="P152" i="7" s="1"/>
  <c r="R173" i="7"/>
  <c r="Q173" i="7"/>
  <c r="M185" i="7"/>
  <c r="P185" i="7" s="1"/>
  <c r="N185" i="7"/>
  <c r="P192" i="7"/>
  <c r="N202" i="7"/>
  <c r="M202" i="7"/>
  <c r="M111" i="7"/>
  <c r="P111" i="7" s="1"/>
  <c r="Q115" i="7"/>
  <c r="M119" i="7"/>
  <c r="P119" i="7" s="1"/>
  <c r="Q123" i="7"/>
  <c r="M127" i="7"/>
  <c r="P127" i="7" s="1"/>
  <c r="Q131" i="7"/>
  <c r="M135" i="7"/>
  <c r="P135" i="7" s="1"/>
  <c r="Q139" i="7"/>
  <c r="Q144" i="7"/>
  <c r="N146" i="7"/>
  <c r="Q146" i="7" s="1"/>
  <c r="P150" i="7"/>
  <c r="N153" i="7"/>
  <c r="M153" i="7"/>
  <c r="P153" i="7" s="1"/>
  <c r="N154" i="7"/>
  <c r="M154" i="7"/>
  <c r="P166" i="7"/>
  <c r="X170" i="7"/>
  <c r="P148" i="7"/>
  <c r="R165" i="7"/>
  <c r="Q165" i="7"/>
  <c r="X168" i="7"/>
  <c r="R172" i="7"/>
  <c r="Q172" i="7"/>
  <c r="X174" i="7"/>
  <c r="N178" i="7"/>
  <c r="M178" i="7"/>
  <c r="P143" i="7"/>
  <c r="M145" i="7"/>
  <c r="P145" i="7" s="1"/>
  <c r="R157" i="7"/>
  <c r="Q157" i="7"/>
  <c r="R158" i="7"/>
  <c r="Q158" i="7"/>
  <c r="R179" i="7"/>
  <c r="Q179" i="7"/>
  <c r="M114" i="7"/>
  <c r="P114" i="7" s="1"/>
  <c r="M122" i="7"/>
  <c r="P122" i="7" s="1"/>
  <c r="M130" i="7"/>
  <c r="P130" i="7" s="1"/>
  <c r="M138" i="7"/>
  <c r="P138" i="7" s="1"/>
  <c r="R156" i="7"/>
  <c r="Q156" i="7"/>
  <c r="R164" i="7"/>
  <c r="Q164" i="7"/>
  <c r="N170" i="7"/>
  <c r="M170" i="7"/>
  <c r="P170" i="7" s="1"/>
  <c r="U175" i="7"/>
  <c r="X175" i="7" s="1"/>
  <c r="X177" i="7"/>
  <c r="N180" i="7"/>
  <c r="M180" i="7"/>
  <c r="P180" i="7" s="1"/>
  <c r="U146" i="7"/>
  <c r="X146" i="7" s="1"/>
  <c r="U151" i="7"/>
  <c r="X151" i="7" s="1"/>
  <c r="R171" i="7"/>
  <c r="Q171" i="7"/>
  <c r="P178" i="7"/>
  <c r="N184" i="7"/>
  <c r="M184" i="7"/>
  <c r="X214" i="7"/>
  <c r="M159" i="7"/>
  <c r="P159" i="7" s="1"/>
  <c r="M167" i="7"/>
  <c r="P167" i="7" s="1"/>
  <c r="M175" i="7"/>
  <c r="P175" i="7" s="1"/>
  <c r="R181" i="7"/>
  <c r="M182" i="7"/>
  <c r="P190" i="7"/>
  <c r="X198" i="7"/>
  <c r="X201" i="7"/>
  <c r="M160" i="7"/>
  <c r="P160" i="7" s="1"/>
  <c r="M168" i="7"/>
  <c r="P168" i="7" s="1"/>
  <c r="M176" i="7"/>
  <c r="P176" i="7" s="1"/>
  <c r="P182" i="7"/>
  <c r="R189" i="7"/>
  <c r="Q189" i="7"/>
  <c r="R196" i="7"/>
  <c r="Q196" i="7"/>
  <c r="R203" i="7"/>
  <c r="Q203" i="7"/>
  <c r="R206" i="7"/>
  <c r="Q206" i="7"/>
  <c r="M161" i="7"/>
  <c r="P161" i="7" s="1"/>
  <c r="M169" i="7"/>
  <c r="P169" i="7" s="1"/>
  <c r="M177" i="7"/>
  <c r="P177" i="7" s="1"/>
  <c r="P184" i="7"/>
  <c r="N194" i="7"/>
  <c r="M194" i="7"/>
  <c r="X199" i="7"/>
  <c r="P202" i="7"/>
  <c r="R205" i="7"/>
  <c r="Q205" i="7"/>
  <c r="R212" i="7"/>
  <c r="Q212" i="7"/>
  <c r="X222" i="7"/>
  <c r="R227" i="7"/>
  <c r="Q227" i="7"/>
  <c r="Q244" i="7"/>
  <c r="R244" i="7"/>
  <c r="M186" i="7"/>
  <c r="P186" i="7" s="1"/>
  <c r="X190" i="7"/>
  <c r="X193" i="7"/>
  <c r="N210" i="7"/>
  <c r="M210" i="7"/>
  <c r="X212" i="7"/>
  <c r="R188" i="7"/>
  <c r="Q188" i="7"/>
  <c r="R195" i="7"/>
  <c r="Q195" i="7"/>
  <c r="X196" i="7"/>
  <c r="X209" i="7"/>
  <c r="R251" i="7"/>
  <c r="Q251" i="7"/>
  <c r="Z181" i="7"/>
  <c r="AA181" i="7" s="1"/>
  <c r="AC181" i="7" s="1"/>
  <c r="U183" i="7"/>
  <c r="X183" i="7" s="1"/>
  <c r="X184" i="7"/>
  <c r="X189" i="7"/>
  <c r="U191" i="7"/>
  <c r="X191" i="7" s="1"/>
  <c r="P194" i="7"/>
  <c r="R198" i="7"/>
  <c r="Q198" i="7"/>
  <c r="P210" i="7"/>
  <c r="R211" i="7"/>
  <c r="Q211" i="7"/>
  <c r="Y214" i="7"/>
  <c r="AB214" i="7" s="1"/>
  <c r="Z214" i="7"/>
  <c r="AA214" i="7" s="1"/>
  <c r="R240" i="7"/>
  <c r="Q240" i="7"/>
  <c r="R187" i="7"/>
  <c r="Q187" i="7"/>
  <c r="R197" i="7"/>
  <c r="Q197" i="7"/>
  <c r="R204" i="7"/>
  <c r="Q204" i="7"/>
  <c r="X205" i="7"/>
  <c r="U207" i="7"/>
  <c r="X207" i="7" s="1"/>
  <c r="R214" i="7"/>
  <c r="M224" i="7"/>
  <c r="P224" i="7" s="1"/>
  <c r="N224" i="7"/>
  <c r="X230" i="7"/>
  <c r="R254" i="7"/>
  <c r="Q254" i="7"/>
  <c r="M183" i="7"/>
  <c r="P183" i="7" s="1"/>
  <c r="M191" i="7"/>
  <c r="P191" i="7" s="1"/>
  <c r="M199" i="7"/>
  <c r="P199" i="7" s="1"/>
  <c r="M207" i="7"/>
  <c r="P207" i="7" s="1"/>
  <c r="M215" i="7"/>
  <c r="N221" i="7"/>
  <c r="M221" i="7"/>
  <c r="P221" i="7" s="1"/>
  <c r="X226" i="7"/>
  <c r="R228" i="7"/>
  <c r="X233" i="7"/>
  <c r="Q236" i="7"/>
  <c r="P242" i="7"/>
  <c r="R243" i="7"/>
  <c r="Q243" i="7"/>
  <c r="R247" i="7"/>
  <c r="Q247" i="7"/>
  <c r="U250" i="7"/>
  <c r="X250" i="7" s="1"/>
  <c r="M192" i="7"/>
  <c r="M200" i="7"/>
  <c r="P200" i="7" s="1"/>
  <c r="M208" i="7"/>
  <c r="P208" i="7" s="1"/>
  <c r="P215" i="7"/>
  <c r="N218" i="7"/>
  <c r="M218" i="7"/>
  <c r="N229" i="7"/>
  <c r="M229" i="7"/>
  <c r="X232" i="7"/>
  <c r="R235" i="7"/>
  <c r="Q235" i="7"/>
  <c r="R239" i="7"/>
  <c r="Q239" i="7"/>
  <c r="U242" i="7"/>
  <c r="X242" i="7" s="1"/>
  <c r="N253" i="7"/>
  <c r="M253" i="7"/>
  <c r="M193" i="7"/>
  <c r="P193" i="7" s="1"/>
  <c r="M201" i="7"/>
  <c r="P201" i="7" s="1"/>
  <c r="M209" i="7"/>
  <c r="P209" i="7" s="1"/>
  <c r="N216" i="7"/>
  <c r="Y219" i="7"/>
  <c r="AB219" i="7" s="1"/>
  <c r="AC219" i="7" s="1"/>
  <c r="Z220" i="7"/>
  <c r="AA220" i="7" s="1"/>
  <c r="Z223" i="7"/>
  <c r="AA223" i="7" s="1"/>
  <c r="AC223" i="7" s="1"/>
  <c r="R225" i="7"/>
  <c r="Q225" i="7"/>
  <c r="R231" i="7"/>
  <c r="Q231" i="7"/>
  <c r="U234" i="7"/>
  <c r="X234" i="7" s="1"/>
  <c r="R236" i="7"/>
  <c r="N245" i="7"/>
  <c r="M245" i="7"/>
  <c r="R249" i="7"/>
  <c r="Q249" i="7"/>
  <c r="X228" i="7"/>
  <c r="R232" i="7"/>
  <c r="Q232" i="7"/>
  <c r="N237" i="7"/>
  <c r="M237" i="7"/>
  <c r="P237" i="7" s="1"/>
  <c r="R241" i="7"/>
  <c r="Q241" i="7"/>
  <c r="X247" i="7"/>
  <c r="X252" i="7"/>
  <c r="P253" i="7"/>
  <c r="Q216" i="7"/>
  <c r="Q217" i="7"/>
  <c r="P218" i="7"/>
  <c r="R223" i="7"/>
  <c r="X227" i="7"/>
  <c r="Z228" i="7"/>
  <c r="AA228" i="7" s="1"/>
  <c r="AC228" i="7" s="1"/>
  <c r="R233" i="7"/>
  <c r="Q233" i="7"/>
  <c r="X239" i="7"/>
  <c r="X244" i="7"/>
  <c r="R246" i="7"/>
  <c r="Q246" i="7"/>
  <c r="X215" i="7"/>
  <c r="U216" i="7"/>
  <c r="X216" i="7" s="1"/>
  <c r="P229" i="7"/>
  <c r="X231" i="7"/>
  <c r="X236" i="7"/>
  <c r="R238" i="7"/>
  <c r="Q238" i="7"/>
  <c r="X243" i="7"/>
  <c r="P245" i="7"/>
  <c r="U221" i="7"/>
  <c r="X221" i="7" s="1"/>
  <c r="R222" i="7"/>
  <c r="Q222" i="7"/>
  <c r="X225" i="7"/>
  <c r="R230" i="7"/>
  <c r="Q230" i="7"/>
  <c r="R248" i="7"/>
  <c r="Q248" i="7"/>
  <c r="X249" i="7"/>
  <c r="Q252" i="7"/>
  <c r="M226" i="7"/>
  <c r="P226" i="7" s="1"/>
  <c r="M234" i="7"/>
  <c r="P234" i="7" s="1"/>
  <c r="M242" i="7"/>
  <c r="M250" i="7"/>
  <c r="P250" i="7" s="1"/>
  <c r="AC220" i="7" l="1"/>
  <c r="AC214" i="7"/>
  <c r="AC102" i="7"/>
  <c r="AB34" i="7"/>
  <c r="AC34" i="7" s="1"/>
  <c r="AE34" i="7" s="1"/>
  <c r="R103" i="7"/>
  <c r="Q103" i="7"/>
  <c r="R122" i="7"/>
  <c r="Q122" i="7"/>
  <c r="R112" i="7"/>
  <c r="Q112" i="7"/>
  <c r="R51" i="7"/>
  <c r="Q51" i="7"/>
  <c r="R27" i="7"/>
  <c r="Q27" i="7"/>
  <c r="R175" i="7"/>
  <c r="Q175" i="7"/>
  <c r="R114" i="7"/>
  <c r="Q114" i="7"/>
  <c r="R162" i="7"/>
  <c r="Q162" i="7"/>
  <c r="Q56" i="7"/>
  <c r="R56" i="7"/>
  <c r="R17" i="7"/>
  <c r="Q17" i="7"/>
  <c r="R19" i="7"/>
  <c r="Q19" i="7"/>
  <c r="R167" i="7"/>
  <c r="Q167" i="7"/>
  <c r="R128" i="7"/>
  <c r="Q128" i="7"/>
  <c r="R159" i="7"/>
  <c r="Q159" i="7"/>
  <c r="Z87" i="7"/>
  <c r="AA87" i="7" s="1"/>
  <c r="Y87" i="7"/>
  <c r="AB87" i="7" s="1"/>
  <c r="Q48" i="7"/>
  <c r="R48" i="7"/>
  <c r="Z70" i="7"/>
  <c r="AA70" i="7" s="1"/>
  <c r="Y70" i="7"/>
  <c r="AB70" i="7" s="1"/>
  <c r="R226" i="7"/>
  <c r="Q226" i="7"/>
  <c r="R130" i="7"/>
  <c r="Q130" i="7"/>
  <c r="R234" i="7"/>
  <c r="Q234" i="7"/>
  <c r="R208" i="7"/>
  <c r="Q208" i="7"/>
  <c r="R170" i="7"/>
  <c r="Q170" i="7"/>
  <c r="R145" i="7"/>
  <c r="Q145" i="7"/>
  <c r="R151" i="7"/>
  <c r="Q151" i="7"/>
  <c r="R25" i="7"/>
  <c r="Q25" i="7"/>
  <c r="R200" i="7"/>
  <c r="Q200" i="7"/>
  <c r="R180" i="7"/>
  <c r="Q180" i="7"/>
  <c r="R86" i="7"/>
  <c r="Q86" i="7"/>
  <c r="R67" i="7"/>
  <c r="Q67" i="7"/>
  <c r="Z78" i="7"/>
  <c r="AA78" i="7" s="1"/>
  <c r="Y78" i="7"/>
  <c r="AB78" i="7" s="1"/>
  <c r="R62" i="7"/>
  <c r="Q62" i="7"/>
  <c r="R250" i="7"/>
  <c r="Q250" i="7"/>
  <c r="R237" i="7"/>
  <c r="Q237" i="7"/>
  <c r="R221" i="7"/>
  <c r="Q221" i="7"/>
  <c r="R138" i="7"/>
  <c r="Q138" i="7"/>
  <c r="R104" i="7"/>
  <c r="Q104" i="7"/>
  <c r="R46" i="7"/>
  <c r="Q46" i="7"/>
  <c r="R35" i="7"/>
  <c r="Q35" i="7"/>
  <c r="Q64" i="7"/>
  <c r="R64" i="7"/>
  <c r="R218" i="7"/>
  <c r="Q218" i="7"/>
  <c r="R182" i="7"/>
  <c r="Q182" i="7"/>
  <c r="R178" i="7"/>
  <c r="Q178" i="7"/>
  <c r="Z172" i="7"/>
  <c r="AA172" i="7" s="1"/>
  <c r="Y172" i="7"/>
  <c r="AB172" i="7" s="1"/>
  <c r="Z144" i="7"/>
  <c r="AA144" i="7" s="1"/>
  <c r="Y144" i="7"/>
  <c r="AB144" i="7" s="1"/>
  <c r="Q111" i="7"/>
  <c r="R111" i="7"/>
  <c r="R140" i="7"/>
  <c r="Q140" i="7"/>
  <c r="Y252" i="7"/>
  <c r="AB252" i="7" s="1"/>
  <c r="Z252" i="7"/>
  <c r="AA252" i="7" s="1"/>
  <c r="Z222" i="7"/>
  <c r="AA222" i="7" s="1"/>
  <c r="Y222" i="7"/>
  <c r="AB222" i="7" s="1"/>
  <c r="Z233" i="7"/>
  <c r="AA233" i="7" s="1"/>
  <c r="Y233" i="7"/>
  <c r="AB233" i="7" s="1"/>
  <c r="Z216" i="7"/>
  <c r="AA216" i="7" s="1"/>
  <c r="Y216" i="7"/>
  <c r="AB216" i="7" s="1"/>
  <c r="Z232" i="7"/>
  <c r="AA232" i="7" s="1"/>
  <c r="Y232" i="7"/>
  <c r="AB232" i="7" s="1"/>
  <c r="Z243" i="7"/>
  <c r="AA243" i="7" s="1"/>
  <c r="Y243" i="7"/>
  <c r="AB243" i="7" s="1"/>
  <c r="Z197" i="7"/>
  <c r="AA197" i="7" s="1"/>
  <c r="Y197" i="7"/>
  <c r="AB197" i="7" s="1"/>
  <c r="R176" i="7"/>
  <c r="Q176" i="7"/>
  <c r="Z171" i="7"/>
  <c r="AA171" i="7" s="1"/>
  <c r="Y171" i="7"/>
  <c r="AB171" i="7" s="1"/>
  <c r="Z157" i="7"/>
  <c r="AA157" i="7" s="1"/>
  <c r="Y157" i="7"/>
  <c r="AB157" i="7" s="1"/>
  <c r="Z139" i="7"/>
  <c r="AA139" i="7" s="1"/>
  <c r="Y139" i="7"/>
  <c r="AB139" i="7" s="1"/>
  <c r="Y109" i="7"/>
  <c r="AB109" i="7" s="1"/>
  <c r="Z109" i="7"/>
  <c r="AA109" i="7" s="1"/>
  <c r="Z137" i="7"/>
  <c r="AA137" i="7" s="1"/>
  <c r="Y137" i="7"/>
  <c r="AB137" i="7" s="1"/>
  <c r="Z92" i="7"/>
  <c r="AA92" i="7" s="1"/>
  <c r="Y92" i="7"/>
  <c r="AB92" i="7" s="1"/>
  <c r="R85" i="7"/>
  <c r="Q85" i="7"/>
  <c r="Z73" i="7"/>
  <c r="AA73" i="7" s="1"/>
  <c r="Y73" i="7"/>
  <c r="AB73" i="7" s="1"/>
  <c r="Z124" i="7"/>
  <c r="AA124" i="7" s="1"/>
  <c r="Y124" i="7"/>
  <c r="AB124" i="7" s="1"/>
  <c r="R49" i="7"/>
  <c r="Q49" i="7"/>
  <c r="Z32" i="7"/>
  <c r="AA32" i="7" s="1"/>
  <c r="Y32" i="7"/>
  <c r="Z31" i="7"/>
  <c r="AA31" i="7" s="1"/>
  <c r="Y31" i="7"/>
  <c r="Y36" i="7"/>
  <c r="Z36" i="7"/>
  <c r="AA36" i="7" s="1"/>
  <c r="Z13" i="7"/>
  <c r="AA13" i="7" s="1"/>
  <c r="Y13" i="7"/>
  <c r="Z24" i="7"/>
  <c r="AA24" i="7" s="1"/>
  <c r="Y24" i="7"/>
  <c r="R229" i="7"/>
  <c r="Q229" i="7"/>
  <c r="R253" i="7"/>
  <c r="Q253" i="7"/>
  <c r="Z231" i="7"/>
  <c r="AA231" i="7" s="1"/>
  <c r="Y231" i="7"/>
  <c r="AB231" i="7" s="1"/>
  <c r="Q209" i="7"/>
  <c r="R209" i="7"/>
  <c r="Z235" i="7"/>
  <c r="AA235" i="7" s="1"/>
  <c r="Y235" i="7"/>
  <c r="AB235" i="7" s="1"/>
  <c r="Q215" i="7"/>
  <c r="R215" i="7"/>
  <c r="Z211" i="7"/>
  <c r="AA211" i="7" s="1"/>
  <c r="Y211" i="7"/>
  <c r="AB211" i="7" s="1"/>
  <c r="Z203" i="7"/>
  <c r="AA203" i="7" s="1"/>
  <c r="Y203" i="7"/>
  <c r="AB203" i="7" s="1"/>
  <c r="R168" i="7"/>
  <c r="Q168" i="7"/>
  <c r="Q135" i="7"/>
  <c r="R135" i="7"/>
  <c r="Z213" i="7"/>
  <c r="AA213" i="7" s="1"/>
  <c r="Y213" i="7"/>
  <c r="AB213" i="7" s="1"/>
  <c r="Z125" i="7"/>
  <c r="AA125" i="7" s="1"/>
  <c r="Y125" i="7"/>
  <c r="AB125" i="7" s="1"/>
  <c r="Z126" i="7"/>
  <c r="AA126" i="7" s="1"/>
  <c r="Y126" i="7"/>
  <c r="AB126" i="7" s="1"/>
  <c r="R90" i="7"/>
  <c r="Q90" i="7"/>
  <c r="Z52" i="7"/>
  <c r="AA52" i="7" s="1"/>
  <c r="Y52" i="7"/>
  <c r="AB52" i="7" s="1"/>
  <c r="Z72" i="7"/>
  <c r="AA72" i="7" s="1"/>
  <c r="Y72" i="7"/>
  <c r="AB72" i="7" s="1"/>
  <c r="Z41" i="7"/>
  <c r="AA41" i="7" s="1"/>
  <c r="Y41" i="7"/>
  <c r="AB41" i="7" s="1"/>
  <c r="Z80" i="7"/>
  <c r="AA80" i="7" s="1"/>
  <c r="Y80" i="7"/>
  <c r="AB80" i="7" s="1"/>
  <c r="R77" i="7"/>
  <c r="Q77" i="7"/>
  <c r="R54" i="7"/>
  <c r="Q54" i="7"/>
  <c r="Z89" i="7"/>
  <c r="AA89" i="7" s="1"/>
  <c r="Y89" i="7"/>
  <c r="AB89" i="7" s="1"/>
  <c r="Z16" i="7"/>
  <c r="AA16" i="7" s="1"/>
  <c r="Y16" i="7"/>
  <c r="R207" i="7"/>
  <c r="Q207" i="7"/>
  <c r="R224" i="7"/>
  <c r="Q224" i="7"/>
  <c r="Z187" i="7"/>
  <c r="AA187" i="7" s="1"/>
  <c r="Y187" i="7"/>
  <c r="AB187" i="7" s="1"/>
  <c r="Z195" i="7"/>
  <c r="AA195" i="7" s="1"/>
  <c r="Y195" i="7"/>
  <c r="AB195" i="7" s="1"/>
  <c r="Z212" i="7"/>
  <c r="AA212" i="7" s="1"/>
  <c r="Y212" i="7"/>
  <c r="AB212" i="7" s="1"/>
  <c r="R184" i="7"/>
  <c r="Q184" i="7"/>
  <c r="R160" i="7"/>
  <c r="Q160" i="7"/>
  <c r="Z165" i="7"/>
  <c r="AA165" i="7" s="1"/>
  <c r="Y165" i="7"/>
  <c r="AB165" i="7" s="1"/>
  <c r="Z131" i="7"/>
  <c r="AA131" i="7" s="1"/>
  <c r="Y131" i="7"/>
  <c r="AB131" i="7" s="1"/>
  <c r="R192" i="7"/>
  <c r="Q192" i="7"/>
  <c r="Z110" i="7"/>
  <c r="AA110" i="7" s="1"/>
  <c r="Y110" i="7"/>
  <c r="AB110" i="7" s="1"/>
  <c r="Z141" i="7"/>
  <c r="AA141" i="7" s="1"/>
  <c r="Y141" i="7"/>
  <c r="AB141" i="7" s="1"/>
  <c r="R117" i="7"/>
  <c r="Q117" i="7"/>
  <c r="R136" i="7"/>
  <c r="Q136" i="7"/>
  <c r="R106" i="7"/>
  <c r="Q106" i="7"/>
  <c r="R84" i="7"/>
  <c r="Q84" i="7"/>
  <c r="Q40" i="7"/>
  <c r="R40" i="7"/>
  <c r="Z38" i="7"/>
  <c r="AA38" i="7" s="1"/>
  <c r="Y38" i="7"/>
  <c r="Z81" i="7"/>
  <c r="AA81" i="7" s="1"/>
  <c r="Y81" i="7"/>
  <c r="AB81" i="7" s="1"/>
  <c r="Q37" i="7"/>
  <c r="R37" i="7"/>
  <c r="Z29" i="7"/>
  <c r="AA29" i="7" s="1"/>
  <c r="Y29" i="7"/>
  <c r="Y39" i="7"/>
  <c r="Z39" i="7"/>
  <c r="AA39" i="7" s="1"/>
  <c r="Q193" i="7"/>
  <c r="R193" i="7"/>
  <c r="Y236" i="7"/>
  <c r="AB236" i="7" s="1"/>
  <c r="Z236" i="7"/>
  <c r="AA236" i="7" s="1"/>
  <c r="R210" i="7"/>
  <c r="Q210" i="7"/>
  <c r="Q177" i="7"/>
  <c r="R177" i="7"/>
  <c r="Y179" i="7"/>
  <c r="AB179" i="7" s="1"/>
  <c r="Z179" i="7"/>
  <c r="AA179" i="7" s="1"/>
  <c r="Q127" i="7"/>
  <c r="R127" i="7"/>
  <c r="Z121" i="7"/>
  <c r="AA121" i="7" s="1"/>
  <c r="Y121" i="7"/>
  <c r="AB121" i="7" s="1"/>
  <c r="Z132" i="7"/>
  <c r="AA132" i="7" s="1"/>
  <c r="Y132" i="7"/>
  <c r="AB132" i="7" s="1"/>
  <c r="Z113" i="7"/>
  <c r="AA113" i="7" s="1"/>
  <c r="Y113" i="7"/>
  <c r="AB113" i="7" s="1"/>
  <c r="Z134" i="7"/>
  <c r="AA134" i="7" s="1"/>
  <c r="Y134" i="7"/>
  <c r="AB134" i="7" s="1"/>
  <c r="R101" i="7"/>
  <c r="Q101" i="7"/>
  <c r="Z63" i="7"/>
  <c r="AA63" i="7" s="1"/>
  <c r="Y63" i="7"/>
  <c r="AB63" i="7" s="1"/>
  <c r="Y100" i="7"/>
  <c r="AB100" i="7" s="1"/>
  <c r="Z100" i="7"/>
  <c r="AA100" i="7" s="1"/>
  <c r="R96" i="7"/>
  <c r="Q96" i="7"/>
  <c r="Z44" i="7"/>
  <c r="AA44" i="7" s="1"/>
  <c r="Y44" i="7"/>
  <c r="AB44" i="7" s="1"/>
  <c r="Q83" i="7"/>
  <c r="R83" i="7"/>
  <c r="Z76" i="7"/>
  <c r="AA76" i="7" s="1"/>
  <c r="Y76" i="7"/>
  <c r="AB76" i="7" s="1"/>
  <c r="Z66" i="7"/>
  <c r="AA66" i="7" s="1"/>
  <c r="Y66" i="7"/>
  <c r="AB66" i="7" s="1"/>
  <c r="Z79" i="7"/>
  <c r="AA79" i="7" s="1"/>
  <c r="Y79" i="7"/>
  <c r="AB79" i="7" s="1"/>
  <c r="R43" i="7"/>
  <c r="Q43" i="7"/>
  <c r="Z28" i="7"/>
  <c r="AA28" i="7" s="1"/>
  <c r="Y28" i="7"/>
  <c r="Z23" i="7"/>
  <c r="AA23" i="7" s="1"/>
  <c r="Y23" i="7"/>
  <c r="Y30" i="7"/>
  <c r="AB30" i="7" s="1"/>
  <c r="Z30" i="7"/>
  <c r="AA30" i="7" s="1"/>
  <c r="Z15" i="7"/>
  <c r="AA15" i="7" s="1"/>
  <c r="Y15" i="7"/>
  <c r="R242" i="7"/>
  <c r="Q242" i="7"/>
  <c r="Z225" i="7"/>
  <c r="AA225" i="7" s="1"/>
  <c r="Y225" i="7"/>
  <c r="AB225" i="7" s="1"/>
  <c r="R199" i="7"/>
  <c r="Q199" i="7"/>
  <c r="Z196" i="7"/>
  <c r="AA196" i="7" s="1"/>
  <c r="Y196" i="7"/>
  <c r="AB196" i="7" s="1"/>
  <c r="Z164" i="7"/>
  <c r="AA164" i="7" s="1"/>
  <c r="Y164" i="7"/>
  <c r="AB164" i="7" s="1"/>
  <c r="R143" i="7"/>
  <c r="Q143" i="7"/>
  <c r="Q153" i="7"/>
  <c r="R153" i="7"/>
  <c r="R174" i="7"/>
  <c r="Q174" i="7"/>
  <c r="Z155" i="7"/>
  <c r="AA155" i="7" s="1"/>
  <c r="Y155" i="7"/>
  <c r="AB155" i="7" s="1"/>
  <c r="R82" i="7"/>
  <c r="Q82" i="7"/>
  <c r="Z246" i="7"/>
  <c r="AA246" i="7" s="1"/>
  <c r="Y246" i="7"/>
  <c r="AB246" i="7" s="1"/>
  <c r="Z241" i="7"/>
  <c r="AA241" i="7" s="1"/>
  <c r="Y241" i="7"/>
  <c r="AB241" i="7" s="1"/>
  <c r="R191" i="7"/>
  <c r="Q191" i="7"/>
  <c r="Z198" i="7"/>
  <c r="AA198" i="7" s="1"/>
  <c r="Y198" i="7"/>
  <c r="AB198" i="7" s="1"/>
  <c r="Z188" i="7"/>
  <c r="AA188" i="7" s="1"/>
  <c r="Y188" i="7"/>
  <c r="AB188" i="7" s="1"/>
  <c r="R186" i="7"/>
  <c r="Q186" i="7"/>
  <c r="Z205" i="7"/>
  <c r="AA205" i="7" s="1"/>
  <c r="Y205" i="7"/>
  <c r="AB205" i="7" s="1"/>
  <c r="Q169" i="7"/>
  <c r="R169" i="7"/>
  <c r="Z123" i="7"/>
  <c r="AA123" i="7" s="1"/>
  <c r="Y123" i="7"/>
  <c r="AB123" i="7" s="1"/>
  <c r="R185" i="7"/>
  <c r="Q185" i="7"/>
  <c r="Y147" i="7"/>
  <c r="AB147" i="7" s="1"/>
  <c r="Z147" i="7"/>
  <c r="AA147" i="7" s="1"/>
  <c r="Z107" i="7"/>
  <c r="AA107" i="7" s="1"/>
  <c r="Y107" i="7"/>
  <c r="AB107" i="7" s="1"/>
  <c r="R116" i="7"/>
  <c r="Q116" i="7"/>
  <c r="Q93" i="7"/>
  <c r="R93" i="7"/>
  <c r="Y74" i="7"/>
  <c r="AB74" i="7" s="1"/>
  <c r="Z74" i="7"/>
  <c r="AA74" i="7" s="1"/>
  <c r="Z97" i="7"/>
  <c r="AA97" i="7" s="1"/>
  <c r="Y97" i="7"/>
  <c r="AB97" i="7" s="1"/>
  <c r="Z71" i="7"/>
  <c r="AA71" i="7" s="1"/>
  <c r="Y71" i="7"/>
  <c r="AB71" i="7" s="1"/>
  <c r="R69" i="7"/>
  <c r="Q69" i="7"/>
  <c r="R65" i="7"/>
  <c r="Q65" i="7"/>
  <c r="Z26" i="7"/>
  <c r="AA26" i="7" s="1"/>
  <c r="Y26" i="7"/>
  <c r="Z21" i="7"/>
  <c r="AA21" i="7" s="1"/>
  <c r="Y21" i="7"/>
  <c r="Z20" i="7"/>
  <c r="AA20" i="7" s="1"/>
  <c r="Y20" i="7"/>
  <c r="Q201" i="7"/>
  <c r="R201" i="7"/>
  <c r="R245" i="7"/>
  <c r="Q245" i="7"/>
  <c r="Z249" i="7"/>
  <c r="AA249" i="7" s="1"/>
  <c r="Y249" i="7"/>
  <c r="AB249" i="7" s="1"/>
  <c r="Z230" i="7"/>
  <c r="AA230" i="7" s="1"/>
  <c r="Y230" i="7"/>
  <c r="AB230" i="7" s="1"/>
  <c r="Z238" i="7"/>
  <c r="AA238" i="7" s="1"/>
  <c r="Y238" i="7"/>
  <c r="AB238" i="7" s="1"/>
  <c r="Q183" i="7"/>
  <c r="R183" i="7"/>
  <c r="Z240" i="7"/>
  <c r="AA240" i="7" s="1"/>
  <c r="Y240" i="7"/>
  <c r="AB240" i="7" s="1"/>
  <c r="Z251" i="7"/>
  <c r="AA251" i="7" s="1"/>
  <c r="Y251" i="7"/>
  <c r="AB251" i="7" s="1"/>
  <c r="Q161" i="7"/>
  <c r="R161" i="7"/>
  <c r="Z189" i="7"/>
  <c r="AA189" i="7" s="1"/>
  <c r="Y189" i="7"/>
  <c r="AB189" i="7" s="1"/>
  <c r="Z156" i="7"/>
  <c r="AA156" i="7" s="1"/>
  <c r="Y156" i="7"/>
  <c r="AB156" i="7" s="1"/>
  <c r="R148" i="7"/>
  <c r="Q148" i="7"/>
  <c r="Q150" i="7"/>
  <c r="R150" i="7"/>
  <c r="Q119" i="7"/>
  <c r="R119" i="7"/>
  <c r="Z173" i="7"/>
  <c r="AA173" i="7" s="1"/>
  <c r="Y173" i="7"/>
  <c r="AB173" i="7" s="1"/>
  <c r="R120" i="7"/>
  <c r="Q120" i="7"/>
  <c r="R133" i="7"/>
  <c r="Q133" i="7"/>
  <c r="AC105" i="7"/>
  <c r="Z55" i="7"/>
  <c r="AA55" i="7" s="1"/>
  <c r="Y55" i="7"/>
  <c r="AB55" i="7" s="1"/>
  <c r="Z68" i="7"/>
  <c r="AA68" i="7" s="1"/>
  <c r="Y68" i="7"/>
  <c r="AB68" i="7" s="1"/>
  <c r="Z58" i="7"/>
  <c r="AA58" i="7" s="1"/>
  <c r="Y58" i="7"/>
  <c r="AB58" i="7" s="1"/>
  <c r="R61" i="7"/>
  <c r="Q61" i="7"/>
  <c r="Z18" i="7"/>
  <c r="AA18" i="7" s="1"/>
  <c r="Y18" i="7"/>
  <c r="R11" i="7"/>
  <c r="Q11" i="7"/>
  <c r="Z247" i="7"/>
  <c r="AA247" i="7" s="1"/>
  <c r="Y247" i="7"/>
  <c r="AB247" i="7" s="1"/>
  <c r="Z254" i="7"/>
  <c r="AA254" i="7" s="1"/>
  <c r="Y254" i="7"/>
  <c r="AB254" i="7" s="1"/>
  <c r="Z204" i="7"/>
  <c r="AA204" i="7" s="1"/>
  <c r="Y204" i="7"/>
  <c r="AB204" i="7" s="1"/>
  <c r="R194" i="7"/>
  <c r="Q194" i="7"/>
  <c r="Y244" i="7"/>
  <c r="AB244" i="7" s="1"/>
  <c r="Z244" i="7"/>
  <c r="AA244" i="7" s="1"/>
  <c r="R202" i="7"/>
  <c r="Q202" i="7"/>
  <c r="R190" i="7"/>
  <c r="Q190" i="7"/>
  <c r="Z158" i="7"/>
  <c r="AA158" i="7" s="1"/>
  <c r="Y158" i="7"/>
  <c r="AB158" i="7" s="1"/>
  <c r="Z146" i="7"/>
  <c r="AA146" i="7" s="1"/>
  <c r="Y146" i="7"/>
  <c r="AB146" i="7" s="1"/>
  <c r="Z115" i="7"/>
  <c r="AA115" i="7" s="1"/>
  <c r="Y115" i="7"/>
  <c r="AB115" i="7" s="1"/>
  <c r="Z163" i="7"/>
  <c r="AA163" i="7" s="1"/>
  <c r="Y163" i="7"/>
  <c r="AB163" i="7" s="1"/>
  <c r="Y142" i="7"/>
  <c r="AB142" i="7" s="1"/>
  <c r="Z142" i="7"/>
  <c r="AA142" i="7" s="1"/>
  <c r="Z118" i="7"/>
  <c r="AA118" i="7" s="1"/>
  <c r="Y118" i="7"/>
  <c r="AB118" i="7" s="1"/>
  <c r="Z129" i="7"/>
  <c r="AA129" i="7" s="1"/>
  <c r="Y129" i="7"/>
  <c r="AB129" i="7" s="1"/>
  <c r="R75" i="7"/>
  <c r="Q75" i="7"/>
  <c r="Q91" i="7"/>
  <c r="R91" i="7"/>
  <c r="Z99" i="7"/>
  <c r="AA99" i="7" s="1"/>
  <c r="Y99" i="7"/>
  <c r="AB99" i="7" s="1"/>
  <c r="Z149" i="7"/>
  <c r="AA149" i="7" s="1"/>
  <c r="Y149" i="7"/>
  <c r="AB149" i="7" s="1"/>
  <c r="R53" i="7"/>
  <c r="Q53" i="7"/>
  <c r="R57" i="7"/>
  <c r="Q57" i="7"/>
  <c r="Z10" i="7"/>
  <c r="AA10" i="7" s="1"/>
  <c r="Y10" i="7"/>
  <c r="Y22" i="7"/>
  <c r="Z22" i="7"/>
  <c r="AA22" i="7" s="1"/>
  <c r="Y14" i="7"/>
  <c r="Z14" i="7"/>
  <c r="AA14" i="7" s="1"/>
  <c r="Y12" i="7"/>
  <c r="Z12" i="7"/>
  <c r="AA12" i="7" s="1"/>
  <c r="Z248" i="7"/>
  <c r="AA248" i="7" s="1"/>
  <c r="Y248" i="7"/>
  <c r="AB248" i="7" s="1"/>
  <c r="Y217" i="7"/>
  <c r="AB217" i="7" s="1"/>
  <c r="Z217" i="7"/>
  <c r="AA217" i="7" s="1"/>
  <c r="Z239" i="7"/>
  <c r="AA239" i="7" s="1"/>
  <c r="Y239" i="7"/>
  <c r="AB239" i="7" s="1"/>
  <c r="Z227" i="7"/>
  <c r="AA227" i="7" s="1"/>
  <c r="Y227" i="7"/>
  <c r="AB227" i="7" s="1"/>
  <c r="Z206" i="7"/>
  <c r="AA206" i="7" s="1"/>
  <c r="Y206" i="7"/>
  <c r="AB206" i="7" s="1"/>
  <c r="R166" i="7"/>
  <c r="Q166" i="7"/>
  <c r="Q152" i="7"/>
  <c r="R152" i="7"/>
  <c r="R154" i="7"/>
  <c r="Q154" i="7"/>
  <c r="R94" i="7"/>
  <c r="Q94" i="7"/>
  <c r="Z47" i="7"/>
  <c r="AA47" i="7" s="1"/>
  <c r="Y47" i="7"/>
  <c r="AB47" i="7" s="1"/>
  <c r="Q95" i="7"/>
  <c r="R95" i="7"/>
  <c r="Z60" i="7"/>
  <c r="AA60" i="7" s="1"/>
  <c r="Y60" i="7"/>
  <c r="AB60" i="7" s="1"/>
  <c r="Z98" i="7"/>
  <c r="AA98" i="7" s="1"/>
  <c r="Y98" i="7"/>
  <c r="AB98" i="7" s="1"/>
  <c r="R33" i="7"/>
  <c r="Q33" i="7"/>
  <c r="Z50" i="7"/>
  <c r="AA50" i="7" s="1"/>
  <c r="Y50" i="7"/>
  <c r="AB50" i="7" s="1"/>
  <c r="R45" i="7"/>
  <c r="Q45" i="7"/>
  <c r="Z88" i="7"/>
  <c r="AA88" i="7" s="1"/>
  <c r="Y88" i="7"/>
  <c r="AB88" i="7" s="1"/>
  <c r="R59" i="7"/>
  <c r="Q59" i="7"/>
  <c r="Z42" i="7"/>
  <c r="AA42" i="7" s="1"/>
  <c r="Y42" i="7"/>
  <c r="AB42" i="7" s="1"/>
  <c r="H11" i="4"/>
  <c r="V11" i="4" s="1"/>
  <c r="W11" i="4" s="1"/>
  <c r="H12" i="4"/>
  <c r="V12" i="4" s="1"/>
  <c r="W12" i="4" s="1"/>
  <c r="H13" i="4"/>
  <c r="V13" i="4" s="1"/>
  <c r="W13" i="4" s="1"/>
  <c r="H14" i="4"/>
  <c r="V14" i="4" s="1"/>
  <c r="W14" i="4" s="1"/>
  <c r="H15" i="4"/>
  <c r="V15" i="4" s="1"/>
  <c r="W15" i="4" s="1"/>
  <c r="H16" i="4"/>
  <c r="V16" i="4" s="1"/>
  <c r="W16" i="4" s="1"/>
  <c r="H17" i="4"/>
  <c r="V17" i="4" s="1"/>
  <c r="W17" i="4" s="1"/>
  <c r="H18" i="4"/>
  <c r="V18" i="4" s="1"/>
  <c r="W18" i="4" s="1"/>
  <c r="H19" i="4"/>
  <c r="V19" i="4" s="1"/>
  <c r="W19" i="4" s="1"/>
  <c r="H20" i="4"/>
  <c r="V20" i="4" s="1"/>
  <c r="W20" i="4" s="1"/>
  <c r="H21" i="4"/>
  <c r="V21" i="4" s="1"/>
  <c r="W21" i="4" s="1"/>
  <c r="H22" i="4"/>
  <c r="V22" i="4" s="1"/>
  <c r="W22" i="4" s="1"/>
  <c r="H23" i="4"/>
  <c r="V23" i="4" s="1"/>
  <c r="W23" i="4" s="1"/>
  <c r="H24" i="4"/>
  <c r="V24" i="4" s="1"/>
  <c r="W24" i="4" s="1"/>
  <c r="H25" i="4"/>
  <c r="V25" i="4" s="1"/>
  <c r="W25" i="4" s="1"/>
  <c r="H26" i="4"/>
  <c r="V26" i="4" s="1"/>
  <c r="W26" i="4" s="1"/>
  <c r="H27" i="4"/>
  <c r="V27" i="4" s="1"/>
  <c r="W27" i="4" s="1"/>
  <c r="H28" i="4"/>
  <c r="V28" i="4" s="1"/>
  <c r="W28" i="4" s="1"/>
  <c r="H29" i="4"/>
  <c r="V29" i="4" s="1"/>
  <c r="W29" i="4" s="1"/>
  <c r="H30" i="4"/>
  <c r="V30" i="4" s="1"/>
  <c r="W30" i="4" s="1"/>
  <c r="H31" i="4"/>
  <c r="V31" i="4" s="1"/>
  <c r="W31" i="4" s="1"/>
  <c r="H32" i="4"/>
  <c r="V32" i="4" s="1"/>
  <c r="W32" i="4" s="1"/>
  <c r="H33" i="4"/>
  <c r="V33" i="4" s="1"/>
  <c r="W33" i="4" s="1"/>
  <c r="H34" i="4"/>
  <c r="V34" i="4" s="1"/>
  <c r="W34" i="4" s="1"/>
  <c r="H35" i="4"/>
  <c r="V35" i="4" s="1"/>
  <c r="W35" i="4" s="1"/>
  <c r="H36" i="4"/>
  <c r="V36" i="4" s="1"/>
  <c r="W36" i="4" s="1"/>
  <c r="H37" i="4"/>
  <c r="V37" i="4" s="1"/>
  <c r="W37" i="4" s="1"/>
  <c r="H38" i="4"/>
  <c r="V38" i="4" s="1"/>
  <c r="W38" i="4" s="1"/>
  <c r="H39" i="4"/>
  <c r="V39" i="4" s="1"/>
  <c r="W39" i="4" s="1"/>
  <c r="H40" i="4"/>
  <c r="V40" i="4" s="1"/>
  <c r="W40" i="4" s="1"/>
  <c r="H41" i="4"/>
  <c r="V41" i="4" s="1"/>
  <c r="W41" i="4" s="1"/>
  <c r="H42" i="4"/>
  <c r="V42" i="4" s="1"/>
  <c r="W42" i="4" s="1"/>
  <c r="H43" i="4"/>
  <c r="V43" i="4" s="1"/>
  <c r="W43" i="4" s="1"/>
  <c r="H44" i="4"/>
  <c r="V44" i="4" s="1"/>
  <c r="W44" i="4" s="1"/>
  <c r="H45" i="4"/>
  <c r="V45" i="4" s="1"/>
  <c r="W45" i="4" s="1"/>
  <c r="H46" i="4"/>
  <c r="V46" i="4" s="1"/>
  <c r="W46" i="4" s="1"/>
  <c r="H47" i="4"/>
  <c r="V47" i="4" s="1"/>
  <c r="W47" i="4" s="1"/>
  <c r="H48" i="4"/>
  <c r="V48" i="4" s="1"/>
  <c r="W48" i="4" s="1"/>
  <c r="H49" i="4"/>
  <c r="V49" i="4" s="1"/>
  <c r="W49" i="4" s="1"/>
  <c r="H50" i="4"/>
  <c r="V50" i="4" s="1"/>
  <c r="W50" i="4" s="1"/>
  <c r="H51" i="4"/>
  <c r="V51" i="4" s="1"/>
  <c r="W51" i="4" s="1"/>
  <c r="H52" i="4"/>
  <c r="V52" i="4" s="1"/>
  <c r="W52" i="4" s="1"/>
  <c r="H53" i="4"/>
  <c r="V53" i="4" s="1"/>
  <c r="W53" i="4" s="1"/>
  <c r="H54" i="4"/>
  <c r="V54" i="4" s="1"/>
  <c r="W54" i="4" s="1"/>
  <c r="H55" i="4"/>
  <c r="V55" i="4" s="1"/>
  <c r="W55" i="4" s="1"/>
  <c r="H56" i="4"/>
  <c r="V56" i="4" s="1"/>
  <c r="W56" i="4" s="1"/>
  <c r="H57" i="4"/>
  <c r="V57" i="4" s="1"/>
  <c r="W57" i="4" s="1"/>
  <c r="H58" i="4"/>
  <c r="V58" i="4" s="1"/>
  <c r="W58" i="4" s="1"/>
  <c r="H59" i="4"/>
  <c r="V59" i="4" s="1"/>
  <c r="W59" i="4" s="1"/>
  <c r="H60" i="4"/>
  <c r="V60" i="4" s="1"/>
  <c r="W60" i="4" s="1"/>
  <c r="H61" i="4"/>
  <c r="V61" i="4" s="1"/>
  <c r="W61" i="4" s="1"/>
  <c r="H62" i="4"/>
  <c r="V62" i="4" s="1"/>
  <c r="W62" i="4" s="1"/>
  <c r="H63" i="4"/>
  <c r="V63" i="4" s="1"/>
  <c r="W63" i="4" s="1"/>
  <c r="H64" i="4"/>
  <c r="V64" i="4" s="1"/>
  <c r="W64" i="4" s="1"/>
  <c r="H65" i="4"/>
  <c r="V65" i="4" s="1"/>
  <c r="W65" i="4" s="1"/>
  <c r="H66" i="4"/>
  <c r="V66" i="4" s="1"/>
  <c r="W66" i="4" s="1"/>
  <c r="H67" i="4"/>
  <c r="V67" i="4" s="1"/>
  <c r="W67" i="4" s="1"/>
  <c r="H68" i="4"/>
  <c r="V68" i="4" s="1"/>
  <c r="W68" i="4" s="1"/>
  <c r="H69" i="4"/>
  <c r="V69" i="4" s="1"/>
  <c r="W69" i="4" s="1"/>
  <c r="H70" i="4"/>
  <c r="V70" i="4" s="1"/>
  <c r="W70" i="4" s="1"/>
  <c r="H71" i="4"/>
  <c r="V71" i="4" s="1"/>
  <c r="W71" i="4" s="1"/>
  <c r="H72" i="4"/>
  <c r="V72" i="4" s="1"/>
  <c r="W72" i="4" s="1"/>
  <c r="H73" i="4"/>
  <c r="V73" i="4" s="1"/>
  <c r="W73" i="4" s="1"/>
  <c r="H74" i="4"/>
  <c r="V74" i="4" s="1"/>
  <c r="W74" i="4" s="1"/>
  <c r="H75" i="4"/>
  <c r="V75" i="4" s="1"/>
  <c r="W75" i="4" s="1"/>
  <c r="H76" i="4"/>
  <c r="V76" i="4" s="1"/>
  <c r="W76" i="4" s="1"/>
  <c r="H77" i="4"/>
  <c r="V77" i="4" s="1"/>
  <c r="W77" i="4" s="1"/>
  <c r="H78" i="4"/>
  <c r="V78" i="4" s="1"/>
  <c r="W78" i="4" s="1"/>
  <c r="H79" i="4"/>
  <c r="V79" i="4" s="1"/>
  <c r="W79" i="4" s="1"/>
  <c r="H80" i="4"/>
  <c r="V80" i="4" s="1"/>
  <c r="W80" i="4" s="1"/>
  <c r="H81" i="4"/>
  <c r="V81" i="4" s="1"/>
  <c r="W81" i="4" s="1"/>
  <c r="H82" i="4"/>
  <c r="V82" i="4" s="1"/>
  <c r="W82" i="4" s="1"/>
  <c r="H83" i="4"/>
  <c r="V83" i="4" s="1"/>
  <c r="W83" i="4" s="1"/>
  <c r="H84" i="4"/>
  <c r="V84" i="4" s="1"/>
  <c r="W84" i="4" s="1"/>
  <c r="H85" i="4"/>
  <c r="V85" i="4" s="1"/>
  <c r="W85" i="4" s="1"/>
  <c r="H86" i="4"/>
  <c r="V86" i="4" s="1"/>
  <c r="W86" i="4" s="1"/>
  <c r="H87" i="4"/>
  <c r="V87" i="4" s="1"/>
  <c r="W87" i="4" s="1"/>
  <c r="H88" i="4"/>
  <c r="V88" i="4" s="1"/>
  <c r="W88" i="4" s="1"/>
  <c r="H89" i="4"/>
  <c r="V89" i="4" s="1"/>
  <c r="W89" i="4" s="1"/>
  <c r="H90" i="4"/>
  <c r="V90" i="4" s="1"/>
  <c r="W90" i="4" s="1"/>
  <c r="H91" i="4"/>
  <c r="V91" i="4" s="1"/>
  <c r="W91" i="4" s="1"/>
  <c r="H92" i="4"/>
  <c r="V92" i="4" s="1"/>
  <c r="W92" i="4" s="1"/>
  <c r="H93" i="4"/>
  <c r="V93" i="4" s="1"/>
  <c r="W93" i="4" s="1"/>
  <c r="H94" i="4"/>
  <c r="V94" i="4" s="1"/>
  <c r="W94" i="4" s="1"/>
  <c r="H95" i="4"/>
  <c r="V95" i="4" s="1"/>
  <c r="W95" i="4" s="1"/>
  <c r="H96" i="4"/>
  <c r="V96" i="4" s="1"/>
  <c r="W96" i="4" s="1"/>
  <c r="H97" i="4"/>
  <c r="V97" i="4" s="1"/>
  <c r="W97" i="4" s="1"/>
  <c r="H98" i="4"/>
  <c r="V98" i="4" s="1"/>
  <c r="W98" i="4" s="1"/>
  <c r="H99" i="4"/>
  <c r="V99" i="4" s="1"/>
  <c r="W99" i="4" s="1"/>
  <c r="H100" i="4"/>
  <c r="V100" i="4" s="1"/>
  <c r="W100" i="4" s="1"/>
  <c r="H101" i="4"/>
  <c r="V101" i="4" s="1"/>
  <c r="W101" i="4" s="1"/>
  <c r="H102" i="4"/>
  <c r="V102" i="4" s="1"/>
  <c r="W102" i="4" s="1"/>
  <c r="H103" i="4"/>
  <c r="V103" i="4" s="1"/>
  <c r="W103" i="4" s="1"/>
  <c r="H104" i="4"/>
  <c r="V104" i="4" s="1"/>
  <c r="W104" i="4" s="1"/>
  <c r="H105" i="4"/>
  <c r="V105" i="4" s="1"/>
  <c r="W105" i="4" s="1"/>
  <c r="H106" i="4"/>
  <c r="V106" i="4" s="1"/>
  <c r="W106" i="4" s="1"/>
  <c r="H107" i="4"/>
  <c r="V107" i="4" s="1"/>
  <c r="W107" i="4" s="1"/>
  <c r="H108" i="4"/>
  <c r="V108" i="4" s="1"/>
  <c r="W108" i="4" s="1"/>
  <c r="H109" i="4"/>
  <c r="V109" i="4" s="1"/>
  <c r="W109" i="4" s="1"/>
  <c r="H110" i="4"/>
  <c r="V110" i="4" s="1"/>
  <c r="W110" i="4" s="1"/>
  <c r="H111" i="4"/>
  <c r="V111" i="4" s="1"/>
  <c r="W111" i="4" s="1"/>
  <c r="H112" i="4"/>
  <c r="V112" i="4" s="1"/>
  <c r="W112" i="4" s="1"/>
  <c r="H113" i="4"/>
  <c r="V113" i="4" s="1"/>
  <c r="W113" i="4" s="1"/>
  <c r="H114" i="4"/>
  <c r="V114" i="4" s="1"/>
  <c r="W114" i="4" s="1"/>
  <c r="H115" i="4"/>
  <c r="V115" i="4" s="1"/>
  <c r="W115" i="4" s="1"/>
  <c r="H116" i="4"/>
  <c r="V116" i="4" s="1"/>
  <c r="W116" i="4" s="1"/>
  <c r="H117" i="4"/>
  <c r="V117" i="4" s="1"/>
  <c r="W117" i="4" s="1"/>
  <c r="H118" i="4"/>
  <c r="V118" i="4" s="1"/>
  <c r="W118" i="4" s="1"/>
  <c r="H119" i="4"/>
  <c r="V119" i="4" s="1"/>
  <c r="W119" i="4" s="1"/>
  <c r="H120" i="4"/>
  <c r="V120" i="4" s="1"/>
  <c r="W120" i="4" s="1"/>
  <c r="H121" i="4"/>
  <c r="V121" i="4" s="1"/>
  <c r="W121" i="4" s="1"/>
  <c r="H122" i="4"/>
  <c r="V122" i="4" s="1"/>
  <c r="W122" i="4" s="1"/>
  <c r="H123" i="4"/>
  <c r="V123" i="4" s="1"/>
  <c r="W123" i="4" s="1"/>
  <c r="H124" i="4"/>
  <c r="V124" i="4" s="1"/>
  <c r="W124" i="4" s="1"/>
  <c r="H125" i="4"/>
  <c r="V125" i="4" s="1"/>
  <c r="W125" i="4" s="1"/>
  <c r="H126" i="4"/>
  <c r="V126" i="4" s="1"/>
  <c r="W126" i="4" s="1"/>
  <c r="H127" i="4"/>
  <c r="V127" i="4" s="1"/>
  <c r="W127" i="4" s="1"/>
  <c r="H128" i="4"/>
  <c r="V128" i="4" s="1"/>
  <c r="W128" i="4" s="1"/>
  <c r="H129" i="4"/>
  <c r="V129" i="4" s="1"/>
  <c r="W129" i="4" s="1"/>
  <c r="H130" i="4"/>
  <c r="V130" i="4" s="1"/>
  <c r="W130" i="4" s="1"/>
  <c r="H131" i="4"/>
  <c r="V131" i="4" s="1"/>
  <c r="W131" i="4" s="1"/>
  <c r="H132" i="4"/>
  <c r="V132" i="4" s="1"/>
  <c r="W132" i="4" s="1"/>
  <c r="H133" i="4"/>
  <c r="V133" i="4" s="1"/>
  <c r="W133" i="4" s="1"/>
  <c r="H134" i="4"/>
  <c r="V134" i="4" s="1"/>
  <c r="W134" i="4" s="1"/>
  <c r="H135" i="4"/>
  <c r="V135" i="4" s="1"/>
  <c r="W135" i="4" s="1"/>
  <c r="H136" i="4"/>
  <c r="V136" i="4" s="1"/>
  <c r="W136" i="4" s="1"/>
  <c r="H137" i="4"/>
  <c r="V137" i="4" s="1"/>
  <c r="W137" i="4" s="1"/>
  <c r="H138" i="4"/>
  <c r="V138" i="4" s="1"/>
  <c r="W138" i="4" s="1"/>
  <c r="H139" i="4"/>
  <c r="V139" i="4" s="1"/>
  <c r="W139" i="4" s="1"/>
  <c r="H140" i="4"/>
  <c r="V140" i="4" s="1"/>
  <c r="W140" i="4" s="1"/>
  <c r="H141" i="4"/>
  <c r="V141" i="4" s="1"/>
  <c r="W141" i="4" s="1"/>
  <c r="H142" i="4"/>
  <c r="V142" i="4" s="1"/>
  <c r="W142" i="4" s="1"/>
  <c r="H143" i="4"/>
  <c r="V143" i="4" s="1"/>
  <c r="W143" i="4" s="1"/>
  <c r="H144" i="4"/>
  <c r="V144" i="4" s="1"/>
  <c r="W144" i="4" s="1"/>
  <c r="H145" i="4"/>
  <c r="V145" i="4" s="1"/>
  <c r="W145" i="4" s="1"/>
  <c r="H146" i="4"/>
  <c r="V146" i="4" s="1"/>
  <c r="W146" i="4" s="1"/>
  <c r="H147" i="4"/>
  <c r="V147" i="4" s="1"/>
  <c r="W147" i="4" s="1"/>
  <c r="H148" i="4"/>
  <c r="V148" i="4" s="1"/>
  <c r="W148" i="4" s="1"/>
  <c r="H149" i="4"/>
  <c r="V149" i="4" s="1"/>
  <c r="W149" i="4" s="1"/>
  <c r="H150" i="4"/>
  <c r="V150" i="4" s="1"/>
  <c r="W150" i="4" s="1"/>
  <c r="H151" i="4"/>
  <c r="V151" i="4" s="1"/>
  <c r="W151" i="4" s="1"/>
  <c r="H152" i="4"/>
  <c r="V152" i="4" s="1"/>
  <c r="W152" i="4" s="1"/>
  <c r="H153" i="4"/>
  <c r="V153" i="4" s="1"/>
  <c r="W153" i="4" s="1"/>
  <c r="H154" i="4"/>
  <c r="V154" i="4" s="1"/>
  <c r="W154" i="4" s="1"/>
  <c r="H155" i="4"/>
  <c r="V155" i="4" s="1"/>
  <c r="W155" i="4" s="1"/>
  <c r="H156" i="4"/>
  <c r="V156" i="4" s="1"/>
  <c r="W156" i="4" s="1"/>
  <c r="H157" i="4"/>
  <c r="V157" i="4" s="1"/>
  <c r="W157" i="4" s="1"/>
  <c r="H158" i="4"/>
  <c r="V158" i="4" s="1"/>
  <c r="W158" i="4" s="1"/>
  <c r="H159" i="4"/>
  <c r="V159" i="4" s="1"/>
  <c r="W159" i="4" s="1"/>
  <c r="H160" i="4"/>
  <c r="V160" i="4" s="1"/>
  <c r="W160" i="4" s="1"/>
  <c r="H161" i="4"/>
  <c r="V161" i="4" s="1"/>
  <c r="W161" i="4" s="1"/>
  <c r="H162" i="4"/>
  <c r="V162" i="4" s="1"/>
  <c r="W162" i="4" s="1"/>
  <c r="H163" i="4"/>
  <c r="V163" i="4" s="1"/>
  <c r="W163" i="4" s="1"/>
  <c r="H164" i="4"/>
  <c r="V164" i="4" s="1"/>
  <c r="W164" i="4" s="1"/>
  <c r="H165" i="4"/>
  <c r="V165" i="4" s="1"/>
  <c r="W165" i="4" s="1"/>
  <c r="H166" i="4"/>
  <c r="V166" i="4" s="1"/>
  <c r="W166" i="4" s="1"/>
  <c r="H167" i="4"/>
  <c r="V167" i="4" s="1"/>
  <c r="W167" i="4" s="1"/>
  <c r="H168" i="4"/>
  <c r="V168" i="4" s="1"/>
  <c r="W168" i="4" s="1"/>
  <c r="H169" i="4"/>
  <c r="V169" i="4" s="1"/>
  <c r="W169" i="4" s="1"/>
  <c r="H170" i="4"/>
  <c r="V170" i="4" s="1"/>
  <c r="W170" i="4" s="1"/>
  <c r="H171" i="4"/>
  <c r="V171" i="4" s="1"/>
  <c r="W171" i="4" s="1"/>
  <c r="H172" i="4"/>
  <c r="V172" i="4" s="1"/>
  <c r="W172" i="4" s="1"/>
  <c r="H173" i="4"/>
  <c r="V173" i="4" s="1"/>
  <c r="W173" i="4" s="1"/>
  <c r="H174" i="4"/>
  <c r="V174" i="4" s="1"/>
  <c r="W174" i="4" s="1"/>
  <c r="H175" i="4"/>
  <c r="V175" i="4" s="1"/>
  <c r="W175" i="4" s="1"/>
  <c r="H176" i="4"/>
  <c r="V176" i="4" s="1"/>
  <c r="W176" i="4" s="1"/>
  <c r="H177" i="4"/>
  <c r="V177" i="4" s="1"/>
  <c r="W177" i="4" s="1"/>
  <c r="H178" i="4"/>
  <c r="V178" i="4" s="1"/>
  <c r="W178" i="4" s="1"/>
  <c r="H179" i="4"/>
  <c r="V179" i="4" s="1"/>
  <c r="W179" i="4" s="1"/>
  <c r="H180" i="4"/>
  <c r="V180" i="4" s="1"/>
  <c r="W180" i="4" s="1"/>
  <c r="H181" i="4"/>
  <c r="V181" i="4" s="1"/>
  <c r="W181" i="4" s="1"/>
  <c r="H182" i="4"/>
  <c r="V182" i="4" s="1"/>
  <c r="W182" i="4" s="1"/>
  <c r="H183" i="4"/>
  <c r="V183" i="4" s="1"/>
  <c r="W183" i="4" s="1"/>
  <c r="H184" i="4"/>
  <c r="V184" i="4" s="1"/>
  <c r="W184" i="4" s="1"/>
  <c r="H185" i="4"/>
  <c r="V185" i="4" s="1"/>
  <c r="W185" i="4" s="1"/>
  <c r="H186" i="4"/>
  <c r="V186" i="4" s="1"/>
  <c r="W186" i="4" s="1"/>
  <c r="H187" i="4"/>
  <c r="V187" i="4" s="1"/>
  <c r="W187" i="4" s="1"/>
  <c r="H188" i="4"/>
  <c r="V188" i="4" s="1"/>
  <c r="W188" i="4" s="1"/>
  <c r="H189" i="4"/>
  <c r="V189" i="4" s="1"/>
  <c r="W189" i="4" s="1"/>
  <c r="H190" i="4"/>
  <c r="V190" i="4" s="1"/>
  <c r="W190" i="4" s="1"/>
  <c r="H191" i="4"/>
  <c r="V191" i="4" s="1"/>
  <c r="W191" i="4" s="1"/>
  <c r="H192" i="4"/>
  <c r="V192" i="4" s="1"/>
  <c r="W192" i="4" s="1"/>
  <c r="H193" i="4"/>
  <c r="V193" i="4" s="1"/>
  <c r="W193" i="4" s="1"/>
  <c r="H194" i="4"/>
  <c r="V194" i="4" s="1"/>
  <c r="W194" i="4" s="1"/>
  <c r="H195" i="4"/>
  <c r="V195" i="4" s="1"/>
  <c r="W195" i="4" s="1"/>
  <c r="H196" i="4"/>
  <c r="V196" i="4" s="1"/>
  <c r="W196" i="4" s="1"/>
  <c r="H197" i="4"/>
  <c r="V197" i="4" s="1"/>
  <c r="W197" i="4" s="1"/>
  <c r="H198" i="4"/>
  <c r="V198" i="4" s="1"/>
  <c r="W198" i="4" s="1"/>
  <c r="H199" i="4"/>
  <c r="V199" i="4" s="1"/>
  <c r="W199" i="4" s="1"/>
  <c r="H200" i="4"/>
  <c r="V200" i="4" s="1"/>
  <c r="W200" i="4" s="1"/>
  <c r="H201" i="4"/>
  <c r="V201" i="4" s="1"/>
  <c r="W201" i="4" s="1"/>
  <c r="H202" i="4"/>
  <c r="V202" i="4" s="1"/>
  <c r="W202" i="4" s="1"/>
  <c r="H203" i="4"/>
  <c r="V203" i="4" s="1"/>
  <c r="W203" i="4" s="1"/>
  <c r="H204" i="4"/>
  <c r="V204" i="4" s="1"/>
  <c r="W204" i="4" s="1"/>
  <c r="H205" i="4"/>
  <c r="V205" i="4" s="1"/>
  <c r="W205" i="4" s="1"/>
  <c r="H206" i="4"/>
  <c r="V206" i="4" s="1"/>
  <c r="W206" i="4" s="1"/>
  <c r="H207" i="4"/>
  <c r="V207" i="4" s="1"/>
  <c r="W207" i="4" s="1"/>
  <c r="H208" i="4"/>
  <c r="V208" i="4" s="1"/>
  <c r="W208" i="4" s="1"/>
  <c r="H209" i="4"/>
  <c r="V209" i="4" s="1"/>
  <c r="W209" i="4" s="1"/>
  <c r="H210" i="4"/>
  <c r="V210" i="4" s="1"/>
  <c r="W210" i="4" s="1"/>
  <c r="H211" i="4"/>
  <c r="V211" i="4" s="1"/>
  <c r="W211" i="4" s="1"/>
  <c r="H212" i="4"/>
  <c r="V212" i="4" s="1"/>
  <c r="W212" i="4" s="1"/>
  <c r="H213" i="4"/>
  <c r="V213" i="4" s="1"/>
  <c r="W213" i="4" s="1"/>
  <c r="H214" i="4"/>
  <c r="V214" i="4" s="1"/>
  <c r="W214" i="4" s="1"/>
  <c r="H215" i="4"/>
  <c r="V215" i="4" s="1"/>
  <c r="W215" i="4" s="1"/>
  <c r="H216" i="4"/>
  <c r="V216" i="4" s="1"/>
  <c r="W216" i="4" s="1"/>
  <c r="H217" i="4"/>
  <c r="V217" i="4" s="1"/>
  <c r="W217" i="4" s="1"/>
  <c r="H218" i="4"/>
  <c r="V218" i="4" s="1"/>
  <c r="W218" i="4" s="1"/>
  <c r="H219" i="4"/>
  <c r="V219" i="4" s="1"/>
  <c r="W219" i="4" s="1"/>
  <c r="H220" i="4"/>
  <c r="V220" i="4" s="1"/>
  <c r="W220" i="4" s="1"/>
  <c r="H221" i="4"/>
  <c r="V221" i="4" s="1"/>
  <c r="W221" i="4" s="1"/>
  <c r="H222" i="4"/>
  <c r="V222" i="4" s="1"/>
  <c r="W222" i="4" s="1"/>
  <c r="H223" i="4"/>
  <c r="V223" i="4" s="1"/>
  <c r="W223" i="4" s="1"/>
  <c r="H224" i="4"/>
  <c r="V224" i="4" s="1"/>
  <c r="W224" i="4" s="1"/>
  <c r="H225" i="4"/>
  <c r="V225" i="4" s="1"/>
  <c r="W225" i="4" s="1"/>
  <c r="H226" i="4"/>
  <c r="V226" i="4" s="1"/>
  <c r="W226" i="4" s="1"/>
  <c r="H227" i="4"/>
  <c r="V227" i="4" s="1"/>
  <c r="W227" i="4" s="1"/>
  <c r="H228" i="4"/>
  <c r="V228" i="4" s="1"/>
  <c r="W228" i="4" s="1"/>
  <c r="H229" i="4"/>
  <c r="V229" i="4" s="1"/>
  <c r="W229" i="4" s="1"/>
  <c r="H230" i="4"/>
  <c r="V230" i="4" s="1"/>
  <c r="W230" i="4" s="1"/>
  <c r="H231" i="4"/>
  <c r="V231" i="4" s="1"/>
  <c r="W231" i="4" s="1"/>
  <c r="H232" i="4"/>
  <c r="V232" i="4" s="1"/>
  <c r="W232" i="4" s="1"/>
  <c r="H233" i="4"/>
  <c r="V233" i="4" s="1"/>
  <c r="W233" i="4" s="1"/>
  <c r="H234" i="4"/>
  <c r="V234" i="4" s="1"/>
  <c r="W234" i="4" s="1"/>
  <c r="H235" i="4"/>
  <c r="V235" i="4" s="1"/>
  <c r="W235" i="4" s="1"/>
  <c r="H236" i="4"/>
  <c r="V236" i="4" s="1"/>
  <c r="W236" i="4" s="1"/>
  <c r="H237" i="4"/>
  <c r="V237" i="4" s="1"/>
  <c r="W237" i="4" s="1"/>
  <c r="H238" i="4"/>
  <c r="V238" i="4" s="1"/>
  <c r="W238" i="4" s="1"/>
  <c r="H239" i="4"/>
  <c r="V239" i="4" s="1"/>
  <c r="W239" i="4" s="1"/>
  <c r="H240" i="4"/>
  <c r="V240" i="4" s="1"/>
  <c r="W240" i="4" s="1"/>
  <c r="H241" i="4"/>
  <c r="V241" i="4" s="1"/>
  <c r="W241" i="4" s="1"/>
  <c r="H242" i="4"/>
  <c r="V242" i="4" s="1"/>
  <c r="W242" i="4" s="1"/>
  <c r="H243" i="4"/>
  <c r="V243" i="4" s="1"/>
  <c r="W243" i="4" s="1"/>
  <c r="H244" i="4"/>
  <c r="V244" i="4" s="1"/>
  <c r="W244" i="4" s="1"/>
  <c r="H245" i="4"/>
  <c r="V245" i="4" s="1"/>
  <c r="W245" i="4" s="1"/>
  <c r="H246" i="4"/>
  <c r="V246" i="4" s="1"/>
  <c r="W246" i="4" s="1"/>
  <c r="H247" i="4"/>
  <c r="V247" i="4" s="1"/>
  <c r="W247" i="4" s="1"/>
  <c r="H248" i="4"/>
  <c r="V248" i="4" s="1"/>
  <c r="W248" i="4" s="1"/>
  <c r="H249" i="4"/>
  <c r="V249" i="4" s="1"/>
  <c r="W249" i="4" s="1"/>
  <c r="H250" i="4"/>
  <c r="V250" i="4" s="1"/>
  <c r="W250" i="4" s="1"/>
  <c r="H251" i="4"/>
  <c r="V251" i="4" s="1"/>
  <c r="W251" i="4" s="1"/>
  <c r="H252" i="4"/>
  <c r="V252" i="4" s="1"/>
  <c r="W252" i="4" s="1"/>
  <c r="H253" i="4"/>
  <c r="V253" i="4" s="1"/>
  <c r="W253" i="4" s="1"/>
  <c r="H254" i="4"/>
  <c r="V254" i="4" s="1"/>
  <c r="W254" i="4" s="1"/>
  <c r="H10" i="4"/>
  <c r="V10" i="4" s="1"/>
  <c r="W10" i="4" s="1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G100" i="4"/>
  <c r="L100" i="4" s="1"/>
  <c r="G101" i="4"/>
  <c r="G102" i="4"/>
  <c r="G103" i="4"/>
  <c r="G104" i="4"/>
  <c r="G105" i="4"/>
  <c r="L105" i="4" s="1"/>
  <c r="G106" i="4"/>
  <c r="L106" i="4" s="1"/>
  <c r="G107" i="4"/>
  <c r="L107" i="4" s="1"/>
  <c r="G108" i="4"/>
  <c r="L108" i="4" s="1"/>
  <c r="G109" i="4"/>
  <c r="L109" i="4" s="1"/>
  <c r="G110" i="4"/>
  <c r="G111" i="4"/>
  <c r="L111" i="4" s="1"/>
  <c r="G112" i="4"/>
  <c r="G113" i="4"/>
  <c r="L113" i="4" s="1"/>
  <c r="G114" i="4"/>
  <c r="L114" i="4" s="1"/>
  <c r="G115" i="4"/>
  <c r="L115" i="4" s="1"/>
  <c r="G116" i="4"/>
  <c r="L116" i="4" s="1"/>
  <c r="G117" i="4"/>
  <c r="G118" i="4"/>
  <c r="G119" i="4"/>
  <c r="G120" i="4"/>
  <c r="G121" i="4"/>
  <c r="L121" i="4" s="1"/>
  <c r="G122" i="4"/>
  <c r="L122" i="4" s="1"/>
  <c r="G123" i="4"/>
  <c r="L123" i="4" s="1"/>
  <c r="G124" i="4"/>
  <c r="L124" i="4" s="1"/>
  <c r="G125" i="4"/>
  <c r="L125" i="4" s="1"/>
  <c r="G126" i="4"/>
  <c r="G127" i="4"/>
  <c r="L127" i="4" s="1"/>
  <c r="G128" i="4"/>
  <c r="G129" i="4"/>
  <c r="L129" i="4" s="1"/>
  <c r="G130" i="4"/>
  <c r="L130" i="4" s="1"/>
  <c r="G131" i="4"/>
  <c r="L131" i="4" s="1"/>
  <c r="G132" i="4"/>
  <c r="L132" i="4" s="1"/>
  <c r="G133" i="4"/>
  <c r="G134" i="4"/>
  <c r="G135" i="4"/>
  <c r="G136" i="4"/>
  <c r="G137" i="4"/>
  <c r="L137" i="4" s="1"/>
  <c r="G138" i="4"/>
  <c r="L138" i="4" s="1"/>
  <c r="G139" i="4"/>
  <c r="L139" i="4" s="1"/>
  <c r="G140" i="4"/>
  <c r="L140" i="4" s="1"/>
  <c r="G141" i="4"/>
  <c r="L141" i="4" s="1"/>
  <c r="G142" i="4"/>
  <c r="G143" i="4"/>
  <c r="L143" i="4" s="1"/>
  <c r="G144" i="4"/>
  <c r="G145" i="4"/>
  <c r="L145" i="4" s="1"/>
  <c r="G146" i="4"/>
  <c r="L146" i="4" s="1"/>
  <c r="G147" i="4"/>
  <c r="L147" i="4" s="1"/>
  <c r="G148" i="4"/>
  <c r="L148" i="4" s="1"/>
  <c r="G149" i="4"/>
  <c r="G150" i="4"/>
  <c r="G151" i="4"/>
  <c r="G152" i="4"/>
  <c r="G153" i="4"/>
  <c r="L153" i="4" s="1"/>
  <c r="G154" i="4"/>
  <c r="L154" i="4" s="1"/>
  <c r="G155" i="4"/>
  <c r="L155" i="4" s="1"/>
  <c r="G156" i="4"/>
  <c r="L156" i="4" s="1"/>
  <c r="G157" i="4"/>
  <c r="L157" i="4" s="1"/>
  <c r="G158" i="4"/>
  <c r="G159" i="4"/>
  <c r="L159" i="4" s="1"/>
  <c r="G160" i="4"/>
  <c r="G161" i="4"/>
  <c r="L161" i="4" s="1"/>
  <c r="G162" i="4"/>
  <c r="L162" i="4" s="1"/>
  <c r="G163" i="4"/>
  <c r="L163" i="4" s="1"/>
  <c r="G164" i="4"/>
  <c r="L164" i="4" s="1"/>
  <c r="G165" i="4"/>
  <c r="G166" i="4"/>
  <c r="G167" i="4"/>
  <c r="G168" i="4"/>
  <c r="G169" i="4"/>
  <c r="L169" i="4" s="1"/>
  <c r="G170" i="4"/>
  <c r="L170" i="4" s="1"/>
  <c r="G171" i="4"/>
  <c r="L171" i="4" s="1"/>
  <c r="G172" i="4"/>
  <c r="L172" i="4" s="1"/>
  <c r="G173" i="4"/>
  <c r="L173" i="4" s="1"/>
  <c r="G174" i="4"/>
  <c r="G175" i="4"/>
  <c r="L175" i="4" s="1"/>
  <c r="G176" i="4"/>
  <c r="G177" i="4"/>
  <c r="L177" i="4" s="1"/>
  <c r="G178" i="4"/>
  <c r="L178" i="4" s="1"/>
  <c r="G179" i="4"/>
  <c r="L179" i="4" s="1"/>
  <c r="G180" i="4"/>
  <c r="L180" i="4" s="1"/>
  <c r="G181" i="4"/>
  <c r="L181" i="4" s="1"/>
  <c r="G182" i="4"/>
  <c r="G183" i="4"/>
  <c r="G184" i="4"/>
  <c r="G185" i="4"/>
  <c r="L185" i="4" s="1"/>
  <c r="G186" i="4"/>
  <c r="L186" i="4" s="1"/>
  <c r="G187" i="4"/>
  <c r="L187" i="4" s="1"/>
  <c r="G188" i="4"/>
  <c r="L188" i="4" s="1"/>
  <c r="G189" i="4"/>
  <c r="L189" i="4" s="1"/>
  <c r="G190" i="4"/>
  <c r="G191" i="4"/>
  <c r="L191" i="4" s="1"/>
  <c r="G192" i="4"/>
  <c r="G193" i="4"/>
  <c r="L193" i="4" s="1"/>
  <c r="G194" i="4"/>
  <c r="L194" i="4" s="1"/>
  <c r="G195" i="4"/>
  <c r="L195" i="4" s="1"/>
  <c r="G196" i="4"/>
  <c r="L196" i="4" s="1"/>
  <c r="G197" i="4"/>
  <c r="L197" i="4" s="1"/>
  <c r="G198" i="4"/>
  <c r="G199" i="4"/>
  <c r="G200" i="4"/>
  <c r="G201" i="4"/>
  <c r="L201" i="4" s="1"/>
  <c r="G202" i="4"/>
  <c r="L202" i="4" s="1"/>
  <c r="G203" i="4"/>
  <c r="L203" i="4" s="1"/>
  <c r="G204" i="4"/>
  <c r="L204" i="4" s="1"/>
  <c r="G205" i="4"/>
  <c r="L205" i="4" s="1"/>
  <c r="G206" i="4"/>
  <c r="G207" i="4"/>
  <c r="L207" i="4" s="1"/>
  <c r="G208" i="4"/>
  <c r="G209" i="4"/>
  <c r="L209" i="4" s="1"/>
  <c r="G210" i="4"/>
  <c r="L210" i="4" s="1"/>
  <c r="G211" i="4"/>
  <c r="L211" i="4" s="1"/>
  <c r="G212" i="4"/>
  <c r="L212" i="4" s="1"/>
  <c r="G213" i="4"/>
  <c r="L213" i="4" s="1"/>
  <c r="G214" i="4"/>
  <c r="G215" i="4"/>
  <c r="G216" i="4"/>
  <c r="G217" i="4"/>
  <c r="L217" i="4" s="1"/>
  <c r="G218" i="4"/>
  <c r="L218" i="4" s="1"/>
  <c r="G219" i="4"/>
  <c r="L219" i="4" s="1"/>
  <c r="G220" i="4"/>
  <c r="L220" i="4" s="1"/>
  <c r="G221" i="4"/>
  <c r="L221" i="4" s="1"/>
  <c r="G222" i="4"/>
  <c r="G223" i="4"/>
  <c r="L223" i="4" s="1"/>
  <c r="G224" i="4"/>
  <c r="G225" i="4"/>
  <c r="L225" i="4" s="1"/>
  <c r="G226" i="4"/>
  <c r="L226" i="4" s="1"/>
  <c r="G227" i="4"/>
  <c r="L227" i="4" s="1"/>
  <c r="G228" i="4"/>
  <c r="L228" i="4" s="1"/>
  <c r="G229" i="4"/>
  <c r="L229" i="4" s="1"/>
  <c r="G230" i="4"/>
  <c r="G231" i="4"/>
  <c r="L231" i="4" s="1"/>
  <c r="G232" i="4"/>
  <c r="G233" i="4"/>
  <c r="L233" i="4" s="1"/>
  <c r="G234" i="4"/>
  <c r="L234" i="4" s="1"/>
  <c r="G235" i="4"/>
  <c r="L235" i="4" s="1"/>
  <c r="G236" i="4"/>
  <c r="L236" i="4" s="1"/>
  <c r="G237" i="4"/>
  <c r="L237" i="4" s="1"/>
  <c r="G238" i="4"/>
  <c r="G239" i="4"/>
  <c r="L239" i="4" s="1"/>
  <c r="G240" i="4"/>
  <c r="G241" i="4"/>
  <c r="L241" i="4" s="1"/>
  <c r="G242" i="4"/>
  <c r="L242" i="4" s="1"/>
  <c r="G243" i="4"/>
  <c r="L243" i="4" s="1"/>
  <c r="G244" i="4"/>
  <c r="L244" i="4" s="1"/>
  <c r="G245" i="4"/>
  <c r="L245" i="4" s="1"/>
  <c r="G246" i="4"/>
  <c r="G247" i="4"/>
  <c r="L247" i="4" s="1"/>
  <c r="G248" i="4"/>
  <c r="G249" i="4"/>
  <c r="L249" i="4" s="1"/>
  <c r="G250" i="4"/>
  <c r="L250" i="4" s="1"/>
  <c r="G251" i="4"/>
  <c r="L251" i="4" s="1"/>
  <c r="G252" i="4"/>
  <c r="L252" i="4" s="1"/>
  <c r="G253" i="4"/>
  <c r="L253" i="4" s="1"/>
  <c r="G254" i="4"/>
  <c r="L254" i="4" s="1"/>
  <c r="I100" i="4"/>
  <c r="N100" i="4" s="1"/>
  <c r="I101" i="4"/>
  <c r="N101" i="4" s="1"/>
  <c r="I102" i="4"/>
  <c r="I103" i="4"/>
  <c r="N103" i="4" s="1"/>
  <c r="I104" i="4"/>
  <c r="N104" i="4" s="1"/>
  <c r="I105" i="4"/>
  <c r="N105" i="4" s="1"/>
  <c r="I106" i="4"/>
  <c r="N106" i="4" s="1"/>
  <c r="I107" i="4"/>
  <c r="N107" i="4" s="1"/>
  <c r="I108" i="4"/>
  <c r="N108" i="4" s="1"/>
  <c r="I109" i="4"/>
  <c r="N109" i="4" s="1"/>
  <c r="I110" i="4"/>
  <c r="I111" i="4"/>
  <c r="N111" i="4" s="1"/>
  <c r="I112" i="4"/>
  <c r="N112" i="4" s="1"/>
  <c r="I113" i="4"/>
  <c r="N113" i="4" s="1"/>
  <c r="I114" i="4"/>
  <c r="N114" i="4" s="1"/>
  <c r="I115" i="4"/>
  <c r="N115" i="4" s="1"/>
  <c r="I116" i="4"/>
  <c r="N116" i="4" s="1"/>
  <c r="I117" i="4"/>
  <c r="N117" i="4" s="1"/>
  <c r="I118" i="4"/>
  <c r="I119" i="4"/>
  <c r="N119" i="4" s="1"/>
  <c r="I120" i="4"/>
  <c r="N120" i="4" s="1"/>
  <c r="I121" i="4"/>
  <c r="N121" i="4" s="1"/>
  <c r="I122" i="4"/>
  <c r="N122" i="4" s="1"/>
  <c r="I123" i="4"/>
  <c r="N123" i="4" s="1"/>
  <c r="I124" i="4"/>
  <c r="N124" i="4" s="1"/>
  <c r="I125" i="4"/>
  <c r="N125" i="4" s="1"/>
  <c r="I126" i="4"/>
  <c r="N126" i="4" s="1"/>
  <c r="I127" i="4"/>
  <c r="N127" i="4" s="1"/>
  <c r="I128" i="4"/>
  <c r="N128" i="4" s="1"/>
  <c r="I129" i="4"/>
  <c r="N129" i="4" s="1"/>
  <c r="I130" i="4"/>
  <c r="N130" i="4" s="1"/>
  <c r="I131" i="4"/>
  <c r="N131" i="4" s="1"/>
  <c r="I132" i="4"/>
  <c r="N132" i="4" s="1"/>
  <c r="I133" i="4"/>
  <c r="N133" i="4" s="1"/>
  <c r="I134" i="4"/>
  <c r="I135" i="4"/>
  <c r="N135" i="4" s="1"/>
  <c r="I136" i="4"/>
  <c r="N136" i="4" s="1"/>
  <c r="I137" i="4"/>
  <c r="N137" i="4" s="1"/>
  <c r="I138" i="4"/>
  <c r="N138" i="4" s="1"/>
  <c r="I139" i="4"/>
  <c r="N139" i="4" s="1"/>
  <c r="I140" i="4"/>
  <c r="N140" i="4" s="1"/>
  <c r="I141" i="4"/>
  <c r="N141" i="4" s="1"/>
  <c r="I142" i="4"/>
  <c r="N142" i="4" s="1"/>
  <c r="I143" i="4"/>
  <c r="N143" i="4" s="1"/>
  <c r="I144" i="4"/>
  <c r="N144" i="4" s="1"/>
  <c r="I145" i="4"/>
  <c r="N145" i="4" s="1"/>
  <c r="I146" i="4"/>
  <c r="N146" i="4" s="1"/>
  <c r="I147" i="4"/>
  <c r="N147" i="4" s="1"/>
  <c r="I148" i="4"/>
  <c r="N148" i="4" s="1"/>
  <c r="I149" i="4"/>
  <c r="N149" i="4" s="1"/>
  <c r="I150" i="4"/>
  <c r="I151" i="4"/>
  <c r="N151" i="4" s="1"/>
  <c r="I152" i="4"/>
  <c r="N152" i="4" s="1"/>
  <c r="I153" i="4"/>
  <c r="N153" i="4" s="1"/>
  <c r="I154" i="4"/>
  <c r="N154" i="4" s="1"/>
  <c r="I155" i="4"/>
  <c r="N155" i="4" s="1"/>
  <c r="I156" i="4"/>
  <c r="N156" i="4" s="1"/>
  <c r="I157" i="4"/>
  <c r="N157" i="4" s="1"/>
  <c r="I158" i="4"/>
  <c r="I159" i="4"/>
  <c r="N159" i="4" s="1"/>
  <c r="I160" i="4"/>
  <c r="N160" i="4" s="1"/>
  <c r="I161" i="4"/>
  <c r="N161" i="4" s="1"/>
  <c r="I162" i="4"/>
  <c r="N162" i="4" s="1"/>
  <c r="I163" i="4"/>
  <c r="N163" i="4" s="1"/>
  <c r="I164" i="4"/>
  <c r="N164" i="4" s="1"/>
  <c r="I165" i="4"/>
  <c r="N165" i="4" s="1"/>
  <c r="I166" i="4"/>
  <c r="I167" i="4"/>
  <c r="N167" i="4" s="1"/>
  <c r="I168" i="4"/>
  <c r="N168" i="4" s="1"/>
  <c r="I169" i="4"/>
  <c r="N169" i="4" s="1"/>
  <c r="I170" i="4"/>
  <c r="N170" i="4" s="1"/>
  <c r="I171" i="4"/>
  <c r="N171" i="4" s="1"/>
  <c r="I172" i="4"/>
  <c r="N172" i="4" s="1"/>
  <c r="I173" i="4"/>
  <c r="N173" i="4" s="1"/>
  <c r="I174" i="4"/>
  <c r="I175" i="4"/>
  <c r="N175" i="4" s="1"/>
  <c r="I176" i="4"/>
  <c r="N176" i="4" s="1"/>
  <c r="I177" i="4"/>
  <c r="N177" i="4" s="1"/>
  <c r="I178" i="4"/>
  <c r="N178" i="4" s="1"/>
  <c r="I179" i="4"/>
  <c r="N179" i="4" s="1"/>
  <c r="I180" i="4"/>
  <c r="N180" i="4" s="1"/>
  <c r="I181" i="4"/>
  <c r="N181" i="4" s="1"/>
  <c r="I182" i="4"/>
  <c r="I183" i="4"/>
  <c r="N183" i="4" s="1"/>
  <c r="I184" i="4"/>
  <c r="N184" i="4" s="1"/>
  <c r="I185" i="4"/>
  <c r="N185" i="4" s="1"/>
  <c r="I186" i="4"/>
  <c r="N186" i="4" s="1"/>
  <c r="I187" i="4"/>
  <c r="N187" i="4" s="1"/>
  <c r="I188" i="4"/>
  <c r="N188" i="4" s="1"/>
  <c r="I189" i="4"/>
  <c r="N189" i="4" s="1"/>
  <c r="I190" i="4"/>
  <c r="N190" i="4" s="1"/>
  <c r="I191" i="4"/>
  <c r="N191" i="4" s="1"/>
  <c r="I192" i="4"/>
  <c r="N192" i="4" s="1"/>
  <c r="I193" i="4"/>
  <c r="N193" i="4" s="1"/>
  <c r="I194" i="4"/>
  <c r="N194" i="4" s="1"/>
  <c r="I195" i="4"/>
  <c r="N195" i="4" s="1"/>
  <c r="I196" i="4"/>
  <c r="N196" i="4" s="1"/>
  <c r="I197" i="4"/>
  <c r="N197" i="4" s="1"/>
  <c r="I198" i="4"/>
  <c r="I199" i="4"/>
  <c r="N199" i="4" s="1"/>
  <c r="I200" i="4"/>
  <c r="N200" i="4" s="1"/>
  <c r="I201" i="4"/>
  <c r="N201" i="4" s="1"/>
  <c r="I202" i="4"/>
  <c r="N202" i="4" s="1"/>
  <c r="I203" i="4"/>
  <c r="N203" i="4" s="1"/>
  <c r="I204" i="4"/>
  <c r="N204" i="4" s="1"/>
  <c r="I205" i="4"/>
  <c r="N205" i="4" s="1"/>
  <c r="I206" i="4"/>
  <c r="N206" i="4" s="1"/>
  <c r="I207" i="4"/>
  <c r="N207" i="4" s="1"/>
  <c r="I208" i="4"/>
  <c r="N208" i="4" s="1"/>
  <c r="I209" i="4"/>
  <c r="N209" i="4" s="1"/>
  <c r="I210" i="4"/>
  <c r="N210" i="4" s="1"/>
  <c r="I211" i="4"/>
  <c r="N211" i="4" s="1"/>
  <c r="I212" i="4"/>
  <c r="N212" i="4" s="1"/>
  <c r="I213" i="4"/>
  <c r="N213" i="4" s="1"/>
  <c r="I214" i="4"/>
  <c r="I215" i="4"/>
  <c r="N215" i="4" s="1"/>
  <c r="I216" i="4"/>
  <c r="N216" i="4" s="1"/>
  <c r="I217" i="4"/>
  <c r="N217" i="4" s="1"/>
  <c r="I218" i="4"/>
  <c r="N218" i="4" s="1"/>
  <c r="I219" i="4"/>
  <c r="N219" i="4" s="1"/>
  <c r="I220" i="4"/>
  <c r="N220" i="4" s="1"/>
  <c r="I221" i="4"/>
  <c r="N221" i="4" s="1"/>
  <c r="I222" i="4"/>
  <c r="I223" i="4"/>
  <c r="N223" i="4" s="1"/>
  <c r="I224" i="4"/>
  <c r="N224" i="4" s="1"/>
  <c r="I225" i="4"/>
  <c r="N225" i="4" s="1"/>
  <c r="I226" i="4"/>
  <c r="N226" i="4" s="1"/>
  <c r="I227" i="4"/>
  <c r="N227" i="4" s="1"/>
  <c r="I228" i="4"/>
  <c r="N228" i="4" s="1"/>
  <c r="I229" i="4"/>
  <c r="N229" i="4" s="1"/>
  <c r="I230" i="4"/>
  <c r="I231" i="4"/>
  <c r="N231" i="4" s="1"/>
  <c r="I232" i="4"/>
  <c r="N232" i="4" s="1"/>
  <c r="I233" i="4"/>
  <c r="N233" i="4" s="1"/>
  <c r="I234" i="4"/>
  <c r="N234" i="4" s="1"/>
  <c r="I235" i="4"/>
  <c r="N235" i="4" s="1"/>
  <c r="I236" i="4"/>
  <c r="N236" i="4" s="1"/>
  <c r="I237" i="4"/>
  <c r="N237" i="4" s="1"/>
  <c r="I238" i="4"/>
  <c r="I239" i="4"/>
  <c r="N239" i="4" s="1"/>
  <c r="I240" i="4"/>
  <c r="N240" i="4" s="1"/>
  <c r="I241" i="4"/>
  <c r="N241" i="4" s="1"/>
  <c r="I242" i="4"/>
  <c r="N242" i="4" s="1"/>
  <c r="I243" i="4"/>
  <c r="N243" i="4" s="1"/>
  <c r="I244" i="4"/>
  <c r="N244" i="4" s="1"/>
  <c r="I245" i="4"/>
  <c r="N245" i="4" s="1"/>
  <c r="I246" i="4"/>
  <c r="I247" i="4"/>
  <c r="N247" i="4" s="1"/>
  <c r="I248" i="4"/>
  <c r="N248" i="4" s="1"/>
  <c r="I249" i="4"/>
  <c r="N249" i="4" s="1"/>
  <c r="I250" i="4"/>
  <c r="N250" i="4" s="1"/>
  <c r="I251" i="4"/>
  <c r="N251" i="4" s="1"/>
  <c r="I252" i="4"/>
  <c r="N252" i="4" s="1"/>
  <c r="I253" i="4"/>
  <c r="N253" i="4" s="1"/>
  <c r="I254" i="4"/>
  <c r="N254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 s="1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 s="1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78" i="4"/>
  <c r="K178" i="4" s="1"/>
  <c r="J179" i="4"/>
  <c r="K179" i="4" s="1"/>
  <c r="J180" i="4"/>
  <c r="K180" i="4" s="1"/>
  <c r="J181" i="4"/>
  <c r="K181" i="4" s="1"/>
  <c r="J182" i="4"/>
  <c r="K182" i="4" s="1"/>
  <c r="J183" i="4"/>
  <c r="K183" i="4" s="1"/>
  <c r="J184" i="4"/>
  <c r="K184" i="4" s="1"/>
  <c r="J185" i="4"/>
  <c r="K185" i="4" s="1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1" i="4"/>
  <c r="K201" i="4" s="1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6" i="4"/>
  <c r="K226" i="4" s="1"/>
  <c r="J227" i="4"/>
  <c r="K227" i="4" s="1"/>
  <c r="J228" i="4"/>
  <c r="K228" i="4" s="1"/>
  <c r="J229" i="4"/>
  <c r="K229" i="4" s="1"/>
  <c r="J230" i="4"/>
  <c r="K230" i="4" s="1"/>
  <c r="J231" i="4"/>
  <c r="K231" i="4" s="1"/>
  <c r="J232" i="4"/>
  <c r="K232" i="4" s="1"/>
  <c r="J233" i="4"/>
  <c r="K233" i="4" s="1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L101" i="4"/>
  <c r="L102" i="4"/>
  <c r="L103" i="4"/>
  <c r="L104" i="4"/>
  <c r="L110" i="4"/>
  <c r="L112" i="4"/>
  <c r="L117" i="4"/>
  <c r="L118" i="4"/>
  <c r="L119" i="4"/>
  <c r="L120" i="4"/>
  <c r="L126" i="4"/>
  <c r="L128" i="4"/>
  <c r="L133" i="4"/>
  <c r="L134" i="4"/>
  <c r="L135" i="4"/>
  <c r="L136" i="4"/>
  <c r="L142" i="4"/>
  <c r="L144" i="4"/>
  <c r="L149" i="4"/>
  <c r="L150" i="4"/>
  <c r="L151" i="4"/>
  <c r="L152" i="4"/>
  <c r="L158" i="4"/>
  <c r="L160" i="4"/>
  <c r="L165" i="4"/>
  <c r="L166" i="4"/>
  <c r="L167" i="4"/>
  <c r="L168" i="4"/>
  <c r="L174" i="4"/>
  <c r="L176" i="4"/>
  <c r="L182" i="4"/>
  <c r="L183" i="4"/>
  <c r="L184" i="4"/>
  <c r="L190" i="4"/>
  <c r="L192" i="4"/>
  <c r="L198" i="4"/>
  <c r="L199" i="4"/>
  <c r="L200" i="4"/>
  <c r="L206" i="4"/>
  <c r="L208" i="4"/>
  <c r="L214" i="4"/>
  <c r="L215" i="4"/>
  <c r="L216" i="4"/>
  <c r="L222" i="4"/>
  <c r="L224" i="4"/>
  <c r="L230" i="4"/>
  <c r="L232" i="4"/>
  <c r="L238" i="4"/>
  <c r="L240" i="4"/>
  <c r="L246" i="4"/>
  <c r="L248" i="4"/>
  <c r="M101" i="4"/>
  <c r="M107" i="4"/>
  <c r="M109" i="4"/>
  <c r="M115" i="4"/>
  <c r="M117" i="4"/>
  <c r="M123" i="4"/>
  <c r="M125" i="4"/>
  <c r="M126" i="4"/>
  <c r="M131" i="4"/>
  <c r="M132" i="4"/>
  <c r="M133" i="4"/>
  <c r="M139" i="4"/>
  <c r="M147" i="4"/>
  <c r="M148" i="4"/>
  <c r="M149" i="4"/>
  <c r="M155" i="4"/>
  <c r="M157" i="4"/>
  <c r="M163" i="4"/>
  <c r="M171" i="4"/>
  <c r="M173" i="4"/>
  <c r="M179" i="4"/>
  <c r="M180" i="4"/>
  <c r="M181" i="4"/>
  <c r="M187" i="4"/>
  <c r="M195" i="4"/>
  <c r="M197" i="4"/>
  <c r="M203" i="4"/>
  <c r="M205" i="4"/>
  <c r="M210" i="4"/>
  <c r="M211" i="4"/>
  <c r="M213" i="4"/>
  <c r="M219" i="4"/>
  <c r="M221" i="4"/>
  <c r="M226" i="4"/>
  <c r="M227" i="4"/>
  <c r="M235" i="4"/>
  <c r="M237" i="4"/>
  <c r="M242" i="4"/>
  <c r="M243" i="4"/>
  <c r="M244" i="4"/>
  <c r="M245" i="4"/>
  <c r="M251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P211" i="4" s="1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D240" i="4"/>
  <c r="AD241" i="4"/>
  <c r="AD242" i="4"/>
  <c r="AD243" i="4"/>
  <c r="AD244" i="4"/>
  <c r="AD245" i="4"/>
  <c r="AD246" i="4"/>
  <c r="AD247" i="4"/>
  <c r="AD248" i="4"/>
  <c r="AD249" i="4"/>
  <c r="AD250" i="4"/>
  <c r="AD251" i="4"/>
  <c r="AD252" i="4"/>
  <c r="AD253" i="4"/>
  <c r="AD254" i="4"/>
  <c r="G14" i="4"/>
  <c r="L14" i="4" s="1"/>
  <c r="G15" i="4"/>
  <c r="L15" i="4" s="1"/>
  <c r="G16" i="4"/>
  <c r="L16" i="4" s="1"/>
  <c r="G17" i="4"/>
  <c r="L17" i="4" s="1"/>
  <c r="G18" i="4"/>
  <c r="L18" i="4" s="1"/>
  <c r="G19" i="4"/>
  <c r="L19" i="4" s="1"/>
  <c r="G20" i="4"/>
  <c r="L20" i="4" s="1"/>
  <c r="G21" i="4"/>
  <c r="L21" i="4" s="1"/>
  <c r="G22" i="4"/>
  <c r="L22" i="4" s="1"/>
  <c r="G23" i="4"/>
  <c r="L23" i="4" s="1"/>
  <c r="G24" i="4"/>
  <c r="G25" i="4"/>
  <c r="G26" i="4"/>
  <c r="L26" i="4" s="1"/>
  <c r="G27" i="4"/>
  <c r="L27" i="4" s="1"/>
  <c r="G28" i="4"/>
  <c r="L28" i="4" s="1"/>
  <c r="G29" i="4"/>
  <c r="L29" i="4" s="1"/>
  <c r="G30" i="4"/>
  <c r="L30" i="4" s="1"/>
  <c r="G31" i="4"/>
  <c r="L31" i="4" s="1"/>
  <c r="G32" i="4"/>
  <c r="L32" i="4" s="1"/>
  <c r="G33" i="4"/>
  <c r="L33" i="4" s="1"/>
  <c r="G34" i="4"/>
  <c r="L34" i="4" s="1"/>
  <c r="G35" i="4"/>
  <c r="L35" i="4" s="1"/>
  <c r="G36" i="4"/>
  <c r="L36" i="4" s="1"/>
  <c r="G37" i="4"/>
  <c r="L37" i="4" s="1"/>
  <c r="G38" i="4"/>
  <c r="L38" i="4" s="1"/>
  <c r="G39" i="4"/>
  <c r="L39" i="4" s="1"/>
  <c r="G40" i="4"/>
  <c r="L40" i="4" s="1"/>
  <c r="G41" i="4"/>
  <c r="L41" i="4" s="1"/>
  <c r="G42" i="4"/>
  <c r="L42" i="4" s="1"/>
  <c r="G43" i="4"/>
  <c r="L43" i="4" s="1"/>
  <c r="G44" i="4"/>
  <c r="L44" i="4" s="1"/>
  <c r="G45" i="4"/>
  <c r="L45" i="4" s="1"/>
  <c r="G46" i="4"/>
  <c r="L46" i="4" s="1"/>
  <c r="G47" i="4"/>
  <c r="L47" i="4" s="1"/>
  <c r="G48" i="4"/>
  <c r="G49" i="4"/>
  <c r="G50" i="4"/>
  <c r="L50" i="4" s="1"/>
  <c r="G51" i="4"/>
  <c r="L51" i="4" s="1"/>
  <c r="G52" i="4"/>
  <c r="L52" i="4" s="1"/>
  <c r="G53" i="4"/>
  <c r="L53" i="4" s="1"/>
  <c r="G54" i="4"/>
  <c r="L54" i="4" s="1"/>
  <c r="G55" i="4"/>
  <c r="L55" i="4" s="1"/>
  <c r="G56" i="4"/>
  <c r="G57" i="4"/>
  <c r="L57" i="4" s="1"/>
  <c r="G58" i="4"/>
  <c r="L58" i="4" s="1"/>
  <c r="G59" i="4"/>
  <c r="L59" i="4" s="1"/>
  <c r="G60" i="4"/>
  <c r="L60" i="4" s="1"/>
  <c r="G61" i="4"/>
  <c r="L61" i="4" s="1"/>
  <c r="G62" i="4"/>
  <c r="L62" i="4" s="1"/>
  <c r="G63" i="4"/>
  <c r="L63" i="4" s="1"/>
  <c r="G64" i="4"/>
  <c r="G65" i="4"/>
  <c r="L65" i="4" s="1"/>
  <c r="G66" i="4"/>
  <c r="L66" i="4" s="1"/>
  <c r="G67" i="4"/>
  <c r="L67" i="4" s="1"/>
  <c r="G68" i="4"/>
  <c r="L68" i="4" s="1"/>
  <c r="G69" i="4"/>
  <c r="L69" i="4" s="1"/>
  <c r="G70" i="4"/>
  <c r="L70" i="4" s="1"/>
  <c r="G71" i="4"/>
  <c r="L71" i="4" s="1"/>
  <c r="G72" i="4"/>
  <c r="G73" i="4"/>
  <c r="L73" i="4" s="1"/>
  <c r="G74" i="4"/>
  <c r="L74" i="4" s="1"/>
  <c r="G75" i="4"/>
  <c r="L75" i="4" s="1"/>
  <c r="G76" i="4"/>
  <c r="L76" i="4" s="1"/>
  <c r="G77" i="4"/>
  <c r="L77" i="4" s="1"/>
  <c r="G78" i="4"/>
  <c r="L78" i="4" s="1"/>
  <c r="G79" i="4"/>
  <c r="L79" i="4" s="1"/>
  <c r="G80" i="4"/>
  <c r="G81" i="4"/>
  <c r="L81" i="4" s="1"/>
  <c r="G82" i="4"/>
  <c r="L82" i="4" s="1"/>
  <c r="G83" i="4"/>
  <c r="L83" i="4" s="1"/>
  <c r="G84" i="4"/>
  <c r="L84" i="4" s="1"/>
  <c r="G85" i="4"/>
  <c r="L85" i="4" s="1"/>
  <c r="G86" i="4"/>
  <c r="L86" i="4" s="1"/>
  <c r="G87" i="4"/>
  <c r="L87" i="4" s="1"/>
  <c r="G88" i="4"/>
  <c r="G89" i="4"/>
  <c r="L89" i="4" s="1"/>
  <c r="G90" i="4"/>
  <c r="L90" i="4" s="1"/>
  <c r="G91" i="4"/>
  <c r="G92" i="4"/>
  <c r="L92" i="4" s="1"/>
  <c r="G93" i="4"/>
  <c r="L93" i="4" s="1"/>
  <c r="G94" i="4"/>
  <c r="L94" i="4" s="1"/>
  <c r="G95" i="4"/>
  <c r="L95" i="4" s="1"/>
  <c r="G96" i="4"/>
  <c r="G97" i="4"/>
  <c r="L97" i="4" s="1"/>
  <c r="G98" i="4"/>
  <c r="L98" i="4" s="1"/>
  <c r="G99" i="4"/>
  <c r="L99" i="4" s="1"/>
  <c r="I14" i="4"/>
  <c r="N14" i="4" s="1"/>
  <c r="I15" i="4"/>
  <c r="N15" i="4" s="1"/>
  <c r="I16" i="4"/>
  <c r="N16" i="4" s="1"/>
  <c r="I17" i="4"/>
  <c r="N17" i="4" s="1"/>
  <c r="I18" i="4"/>
  <c r="M18" i="4" s="1"/>
  <c r="I19" i="4"/>
  <c r="M19" i="4" s="1"/>
  <c r="I20" i="4"/>
  <c r="M20" i="4" s="1"/>
  <c r="I21" i="4"/>
  <c r="M21" i="4" s="1"/>
  <c r="I22" i="4"/>
  <c r="I23" i="4"/>
  <c r="N23" i="4" s="1"/>
  <c r="I24" i="4"/>
  <c r="N24" i="4" s="1"/>
  <c r="I25" i="4"/>
  <c r="N25" i="4" s="1"/>
  <c r="I26" i="4"/>
  <c r="N26" i="4" s="1"/>
  <c r="I27" i="4"/>
  <c r="N27" i="4" s="1"/>
  <c r="I28" i="4"/>
  <c r="I29" i="4"/>
  <c r="I30" i="4"/>
  <c r="I31" i="4"/>
  <c r="N31" i="4" s="1"/>
  <c r="I32" i="4"/>
  <c r="I33" i="4"/>
  <c r="I34" i="4"/>
  <c r="N34" i="4" s="1"/>
  <c r="I35" i="4"/>
  <c r="N35" i="4" s="1"/>
  <c r="I36" i="4"/>
  <c r="I37" i="4"/>
  <c r="N37" i="4" s="1"/>
  <c r="I38" i="4"/>
  <c r="N38" i="4" s="1"/>
  <c r="I39" i="4"/>
  <c r="N39" i="4" s="1"/>
  <c r="I40" i="4"/>
  <c r="N40" i="4" s="1"/>
  <c r="I41" i="4"/>
  <c r="N41" i="4" s="1"/>
  <c r="I42" i="4"/>
  <c r="N42" i="4" s="1"/>
  <c r="I43" i="4"/>
  <c r="M43" i="4" s="1"/>
  <c r="I44" i="4"/>
  <c r="I45" i="4"/>
  <c r="N45" i="4" s="1"/>
  <c r="I46" i="4"/>
  <c r="N46" i="4" s="1"/>
  <c r="I47" i="4"/>
  <c r="N47" i="4" s="1"/>
  <c r="I48" i="4"/>
  <c r="I49" i="4"/>
  <c r="N49" i="4" s="1"/>
  <c r="I50" i="4"/>
  <c r="N50" i="4" s="1"/>
  <c r="I51" i="4"/>
  <c r="N51" i="4" s="1"/>
  <c r="I52" i="4"/>
  <c r="I53" i="4"/>
  <c r="N53" i="4" s="1"/>
  <c r="I54" i="4"/>
  <c r="N54" i="4" s="1"/>
  <c r="I55" i="4"/>
  <c r="N55" i="4" s="1"/>
  <c r="I56" i="4"/>
  <c r="N56" i="4" s="1"/>
  <c r="I57" i="4"/>
  <c r="I58" i="4"/>
  <c r="N58" i="4" s="1"/>
  <c r="I59" i="4"/>
  <c r="M59" i="4" s="1"/>
  <c r="I60" i="4"/>
  <c r="I61" i="4"/>
  <c r="I62" i="4"/>
  <c r="I63" i="4"/>
  <c r="N63" i="4" s="1"/>
  <c r="I64" i="4"/>
  <c r="N64" i="4" s="1"/>
  <c r="I65" i="4"/>
  <c r="N65" i="4" s="1"/>
  <c r="I66" i="4"/>
  <c r="N66" i="4" s="1"/>
  <c r="I67" i="4"/>
  <c r="N67" i="4" s="1"/>
  <c r="I68" i="4"/>
  <c r="I69" i="4"/>
  <c r="I70" i="4"/>
  <c r="I71" i="4"/>
  <c r="N71" i="4" s="1"/>
  <c r="I72" i="4"/>
  <c r="N72" i="4" s="1"/>
  <c r="I73" i="4"/>
  <c r="N73" i="4" s="1"/>
  <c r="I74" i="4"/>
  <c r="N74" i="4" s="1"/>
  <c r="I75" i="4"/>
  <c r="M75" i="4" s="1"/>
  <c r="I76" i="4"/>
  <c r="I77" i="4"/>
  <c r="N77" i="4" s="1"/>
  <c r="I78" i="4"/>
  <c r="I79" i="4"/>
  <c r="N79" i="4" s="1"/>
  <c r="I80" i="4"/>
  <c r="I81" i="4"/>
  <c r="N81" i="4" s="1"/>
  <c r="I82" i="4"/>
  <c r="I83" i="4"/>
  <c r="M83" i="4" s="1"/>
  <c r="I84" i="4"/>
  <c r="I85" i="4"/>
  <c r="N85" i="4" s="1"/>
  <c r="I86" i="4"/>
  <c r="I87" i="4"/>
  <c r="N87" i="4" s="1"/>
  <c r="I88" i="4"/>
  <c r="N88" i="4" s="1"/>
  <c r="I89" i="4"/>
  <c r="N89" i="4" s="1"/>
  <c r="I90" i="4"/>
  <c r="I91" i="4"/>
  <c r="N91" i="4" s="1"/>
  <c r="I92" i="4"/>
  <c r="I93" i="4"/>
  <c r="N93" i="4" s="1"/>
  <c r="I94" i="4"/>
  <c r="I95" i="4"/>
  <c r="N95" i="4" s="1"/>
  <c r="I96" i="4"/>
  <c r="I97" i="4"/>
  <c r="N97" i="4" s="1"/>
  <c r="I98" i="4"/>
  <c r="N98" i="4" s="1"/>
  <c r="I99" i="4"/>
  <c r="N99" i="4" s="1"/>
  <c r="J14" i="4"/>
  <c r="J15" i="4"/>
  <c r="J16" i="4"/>
  <c r="J17" i="4"/>
  <c r="J18" i="4"/>
  <c r="J19" i="4"/>
  <c r="J20" i="4"/>
  <c r="J21" i="4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98" i="4"/>
  <c r="K98" i="4" s="1"/>
  <c r="J99" i="4"/>
  <c r="K99" i="4" s="1"/>
  <c r="L24" i="4"/>
  <c r="L25" i="4"/>
  <c r="L48" i="4"/>
  <c r="L49" i="4"/>
  <c r="L56" i="4"/>
  <c r="L64" i="4"/>
  <c r="L72" i="4"/>
  <c r="L80" i="4"/>
  <c r="L88" i="4"/>
  <c r="L91" i="4"/>
  <c r="L96" i="4"/>
  <c r="M26" i="4"/>
  <c r="M42" i="4"/>
  <c r="M50" i="4"/>
  <c r="M58" i="4"/>
  <c r="M66" i="4"/>
  <c r="M67" i="4"/>
  <c r="M74" i="4"/>
  <c r="M98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O10" i="4"/>
  <c r="O11" i="4"/>
  <c r="O12" i="4"/>
  <c r="O13" i="4"/>
  <c r="J10" i="4"/>
  <c r="J11" i="4"/>
  <c r="J12" i="4"/>
  <c r="J13" i="4"/>
  <c r="AD10" i="4"/>
  <c r="AD11" i="4"/>
  <c r="AD12" i="4"/>
  <c r="AD13" i="4"/>
  <c r="AC42" i="7" l="1"/>
  <c r="AC50" i="7"/>
  <c r="AC239" i="7"/>
  <c r="AB14" i="7"/>
  <c r="AC204" i="7"/>
  <c r="AB39" i="7"/>
  <c r="AC39" i="7" s="1"/>
  <c r="AE39" i="7" s="1"/>
  <c r="AB26" i="7"/>
  <c r="AC26" i="7" s="1"/>
  <c r="AE26" i="7" s="1"/>
  <c r="AB23" i="7"/>
  <c r="AC23" i="7" s="1"/>
  <c r="AE23" i="7" s="1"/>
  <c r="AB16" i="7"/>
  <c r="AC16" i="7" s="1"/>
  <c r="AE16" i="7" s="1"/>
  <c r="AC149" i="7"/>
  <c r="AC129" i="7"/>
  <c r="AC115" i="7"/>
  <c r="AC254" i="7"/>
  <c r="AC142" i="7"/>
  <c r="AC251" i="7"/>
  <c r="AC230" i="7"/>
  <c r="AC241" i="7"/>
  <c r="AC196" i="7"/>
  <c r="AC63" i="7"/>
  <c r="AC132" i="7"/>
  <c r="AC72" i="7"/>
  <c r="AC125" i="7"/>
  <c r="AC203" i="7"/>
  <c r="AC139" i="7"/>
  <c r="AC197" i="7"/>
  <c r="AC233" i="7"/>
  <c r="AC70" i="7"/>
  <c r="AC173" i="7"/>
  <c r="AC156" i="7"/>
  <c r="AC240" i="7"/>
  <c r="AC249" i="7"/>
  <c r="AC71" i="7"/>
  <c r="AC123" i="7"/>
  <c r="AC188" i="7"/>
  <c r="AC246" i="7"/>
  <c r="AC79" i="7"/>
  <c r="AC44" i="7"/>
  <c r="AC121" i="7"/>
  <c r="AC131" i="7"/>
  <c r="AC212" i="7"/>
  <c r="AC52" i="7"/>
  <c r="AC217" i="7"/>
  <c r="AC236" i="7"/>
  <c r="AC252" i="7"/>
  <c r="AC74" i="7"/>
  <c r="AC147" i="7"/>
  <c r="AB28" i="7"/>
  <c r="AC28" i="7" s="1"/>
  <c r="AE28" i="7" s="1"/>
  <c r="AC100" i="7"/>
  <c r="AC179" i="7"/>
  <c r="AB31" i="7"/>
  <c r="AC31" i="7" s="1"/>
  <c r="AE31" i="7" s="1"/>
  <c r="AC109" i="7"/>
  <c r="AC99" i="7"/>
  <c r="AC118" i="7"/>
  <c r="AC146" i="7"/>
  <c r="AC247" i="7"/>
  <c r="AB18" i="7"/>
  <c r="AC18" i="7" s="1"/>
  <c r="AE18" i="7" s="1"/>
  <c r="AC213" i="7"/>
  <c r="AC211" i="7"/>
  <c r="AC231" i="7"/>
  <c r="AC92" i="7"/>
  <c r="AC157" i="7"/>
  <c r="AC243" i="7"/>
  <c r="AC222" i="7"/>
  <c r="AC144" i="7"/>
  <c r="AC14" i="7"/>
  <c r="AE14" i="7" s="1"/>
  <c r="Y91" i="7"/>
  <c r="AB91" i="7" s="1"/>
  <c r="Z91" i="7"/>
  <c r="AA91" i="7" s="1"/>
  <c r="AC158" i="7"/>
  <c r="AC68" i="7"/>
  <c r="AB21" i="7"/>
  <c r="Z116" i="7"/>
  <c r="AA116" i="7" s="1"/>
  <c r="Y116" i="7"/>
  <c r="AB116" i="7" s="1"/>
  <c r="Z199" i="7"/>
  <c r="AA199" i="7" s="1"/>
  <c r="Y199" i="7"/>
  <c r="AB199" i="7" s="1"/>
  <c r="AC30" i="7"/>
  <c r="AE30" i="7" s="1"/>
  <c r="Z101" i="7"/>
  <c r="AA101" i="7" s="1"/>
  <c r="Y101" i="7"/>
  <c r="AB101" i="7" s="1"/>
  <c r="Z210" i="7"/>
  <c r="AA210" i="7" s="1"/>
  <c r="Y210" i="7"/>
  <c r="AB210" i="7" s="1"/>
  <c r="AB29" i="7"/>
  <c r="AC29" i="7" s="1"/>
  <c r="AE29" i="7" s="1"/>
  <c r="Z117" i="7"/>
  <c r="AA117" i="7" s="1"/>
  <c r="Y117" i="7"/>
  <c r="AB117" i="7" s="1"/>
  <c r="Z207" i="7"/>
  <c r="AA207" i="7" s="1"/>
  <c r="Y207" i="7"/>
  <c r="AB207" i="7" s="1"/>
  <c r="Z77" i="7"/>
  <c r="AA77" i="7" s="1"/>
  <c r="Y77" i="7"/>
  <c r="AB77" i="7" s="1"/>
  <c r="AB13" i="7"/>
  <c r="AC13" i="7" s="1"/>
  <c r="AE13" i="7" s="1"/>
  <c r="Z49" i="7"/>
  <c r="AA49" i="7" s="1"/>
  <c r="Y49" i="7"/>
  <c r="AB49" i="7" s="1"/>
  <c r="Z218" i="7"/>
  <c r="AA218" i="7" s="1"/>
  <c r="Y218" i="7"/>
  <c r="AB218" i="7" s="1"/>
  <c r="Z104" i="7"/>
  <c r="AA104" i="7" s="1"/>
  <c r="Y104" i="7"/>
  <c r="AB104" i="7" s="1"/>
  <c r="Z250" i="7"/>
  <c r="AA250" i="7" s="1"/>
  <c r="Y250" i="7"/>
  <c r="AB250" i="7" s="1"/>
  <c r="Z86" i="7"/>
  <c r="AA86" i="7" s="1"/>
  <c r="Y86" i="7"/>
  <c r="AB86" i="7" s="1"/>
  <c r="Z151" i="7"/>
  <c r="AA151" i="7" s="1"/>
  <c r="Y151" i="7"/>
  <c r="AB151" i="7" s="1"/>
  <c r="Z234" i="7"/>
  <c r="AA234" i="7" s="1"/>
  <c r="Y234" i="7"/>
  <c r="AB234" i="7" s="1"/>
  <c r="Z167" i="7"/>
  <c r="AA167" i="7" s="1"/>
  <c r="Y167" i="7"/>
  <c r="AB167" i="7" s="1"/>
  <c r="Z162" i="7"/>
  <c r="AA162" i="7" s="1"/>
  <c r="Y162" i="7"/>
  <c r="AB162" i="7" s="1"/>
  <c r="Z51" i="7"/>
  <c r="AA51" i="7" s="1"/>
  <c r="Y51" i="7"/>
  <c r="AB51" i="7" s="1"/>
  <c r="Z95" i="7"/>
  <c r="AA95" i="7" s="1"/>
  <c r="Y95" i="7"/>
  <c r="AB95" i="7" s="1"/>
  <c r="Z152" i="7"/>
  <c r="AA152" i="7" s="1"/>
  <c r="Y152" i="7"/>
  <c r="AB152" i="7" s="1"/>
  <c r="Z53" i="7"/>
  <c r="AA53" i="7" s="1"/>
  <c r="Y53" i="7"/>
  <c r="AB53" i="7" s="1"/>
  <c r="Z75" i="7"/>
  <c r="AA75" i="7" s="1"/>
  <c r="Y75" i="7"/>
  <c r="AB75" i="7" s="1"/>
  <c r="Z190" i="7"/>
  <c r="AA190" i="7" s="1"/>
  <c r="Y190" i="7"/>
  <c r="AB190" i="7" s="1"/>
  <c r="AC21" i="7"/>
  <c r="AE21" i="7" s="1"/>
  <c r="Z153" i="7"/>
  <c r="AA153" i="7" s="1"/>
  <c r="Y153" i="7"/>
  <c r="AB153" i="7" s="1"/>
  <c r="Y40" i="7"/>
  <c r="Z40" i="7"/>
  <c r="AA40" i="7" s="1"/>
  <c r="Y48" i="7"/>
  <c r="AB48" i="7" s="1"/>
  <c r="Z48" i="7"/>
  <c r="AA48" i="7" s="1"/>
  <c r="Z59" i="7"/>
  <c r="AA59" i="7" s="1"/>
  <c r="Y59" i="7"/>
  <c r="AB59" i="7" s="1"/>
  <c r="Z33" i="7"/>
  <c r="AA33" i="7" s="1"/>
  <c r="Y33" i="7"/>
  <c r="Z166" i="7"/>
  <c r="AA166" i="7" s="1"/>
  <c r="Y166" i="7"/>
  <c r="AB166" i="7" s="1"/>
  <c r="AC163" i="7"/>
  <c r="AC55" i="7"/>
  <c r="Z245" i="7"/>
  <c r="AA245" i="7" s="1"/>
  <c r="Y245" i="7"/>
  <c r="AB245" i="7" s="1"/>
  <c r="Z82" i="7"/>
  <c r="AA82" i="7" s="1"/>
  <c r="Y82" i="7"/>
  <c r="AB82" i="7" s="1"/>
  <c r="Z143" i="7"/>
  <c r="AA143" i="7" s="1"/>
  <c r="Y143" i="7"/>
  <c r="AB143" i="7" s="1"/>
  <c r="Z96" i="7"/>
  <c r="AA96" i="7" s="1"/>
  <c r="Y96" i="7"/>
  <c r="AB96" i="7" s="1"/>
  <c r="Z84" i="7"/>
  <c r="AA84" i="7" s="1"/>
  <c r="Y84" i="7"/>
  <c r="AB84" i="7" s="1"/>
  <c r="Z90" i="7"/>
  <c r="AA90" i="7" s="1"/>
  <c r="Y90" i="7"/>
  <c r="AB90" i="7" s="1"/>
  <c r="Z253" i="7"/>
  <c r="AA253" i="7" s="1"/>
  <c r="Y253" i="7"/>
  <c r="AB253" i="7" s="1"/>
  <c r="Z138" i="7"/>
  <c r="AA138" i="7" s="1"/>
  <c r="Y138" i="7"/>
  <c r="AB138" i="7" s="1"/>
  <c r="Z62" i="7"/>
  <c r="AA62" i="7" s="1"/>
  <c r="Y62" i="7"/>
  <c r="AB62" i="7" s="1"/>
  <c r="Z180" i="7"/>
  <c r="AA180" i="7" s="1"/>
  <c r="Y180" i="7"/>
  <c r="AB180" i="7" s="1"/>
  <c r="Y145" i="7"/>
  <c r="AB145" i="7" s="1"/>
  <c r="Z145" i="7"/>
  <c r="AA145" i="7" s="1"/>
  <c r="Z130" i="7"/>
  <c r="AA130" i="7" s="1"/>
  <c r="Y130" i="7"/>
  <c r="AB130" i="7" s="1"/>
  <c r="Z19" i="7"/>
  <c r="AA19" i="7" s="1"/>
  <c r="Y19" i="7"/>
  <c r="Z114" i="7"/>
  <c r="AA114" i="7" s="1"/>
  <c r="Y114" i="7"/>
  <c r="AB114" i="7" s="1"/>
  <c r="Z112" i="7"/>
  <c r="AA112" i="7" s="1"/>
  <c r="Y112" i="7"/>
  <c r="AB112" i="7" s="1"/>
  <c r="AC47" i="7"/>
  <c r="AB22" i="7"/>
  <c r="AC22" i="7" s="1"/>
  <c r="AE22" i="7" s="1"/>
  <c r="Z202" i="7"/>
  <c r="AA202" i="7" s="1"/>
  <c r="Y202" i="7"/>
  <c r="AB202" i="7" s="1"/>
  <c r="Z61" i="7"/>
  <c r="AA61" i="7" s="1"/>
  <c r="Y61" i="7"/>
  <c r="AB61" i="7" s="1"/>
  <c r="Y119" i="7"/>
  <c r="AB119" i="7" s="1"/>
  <c r="Z119" i="7"/>
  <c r="AA119" i="7" s="1"/>
  <c r="AC189" i="7"/>
  <c r="Y183" i="7"/>
  <c r="AB183" i="7" s="1"/>
  <c r="Z183" i="7"/>
  <c r="AA183" i="7" s="1"/>
  <c r="AC97" i="7"/>
  <c r="AC107" i="7"/>
  <c r="Y169" i="7"/>
  <c r="AB169" i="7" s="1"/>
  <c r="Z169" i="7"/>
  <c r="AA169" i="7" s="1"/>
  <c r="AC198" i="7"/>
  <c r="AC225" i="7"/>
  <c r="AC66" i="7"/>
  <c r="AC134" i="7"/>
  <c r="Y127" i="7"/>
  <c r="AB127" i="7" s="1"/>
  <c r="Z127" i="7"/>
  <c r="AA127" i="7" s="1"/>
  <c r="Y37" i="7"/>
  <c r="Z37" i="7"/>
  <c r="AA37" i="7" s="1"/>
  <c r="AC141" i="7"/>
  <c r="AC165" i="7"/>
  <c r="AC195" i="7"/>
  <c r="AC80" i="7"/>
  <c r="Y135" i="7"/>
  <c r="AB135" i="7" s="1"/>
  <c r="Z135" i="7"/>
  <c r="AA135" i="7" s="1"/>
  <c r="Y215" i="7"/>
  <c r="AB215" i="7" s="1"/>
  <c r="Z215" i="7"/>
  <c r="AA215" i="7" s="1"/>
  <c r="AB36" i="7"/>
  <c r="AC36" i="7" s="1"/>
  <c r="AE36" i="7" s="1"/>
  <c r="AC124" i="7"/>
  <c r="AC137" i="7"/>
  <c r="AC171" i="7"/>
  <c r="AC232" i="7"/>
  <c r="AC172" i="7"/>
  <c r="Y64" i="7"/>
  <c r="AB64" i="7" s="1"/>
  <c r="Z64" i="7"/>
  <c r="AA64" i="7" s="1"/>
  <c r="AC87" i="7"/>
  <c r="Z94" i="7"/>
  <c r="AA94" i="7" s="1"/>
  <c r="Y94" i="7"/>
  <c r="AB94" i="7" s="1"/>
  <c r="Z133" i="7"/>
  <c r="AA133" i="7" s="1"/>
  <c r="Y133" i="7"/>
  <c r="AB133" i="7" s="1"/>
  <c r="Z65" i="7"/>
  <c r="AA65" i="7" s="1"/>
  <c r="Y65" i="7"/>
  <c r="AB65" i="7" s="1"/>
  <c r="Z191" i="7"/>
  <c r="AA191" i="7" s="1"/>
  <c r="Y191" i="7"/>
  <c r="AB191" i="7" s="1"/>
  <c r="Z242" i="7"/>
  <c r="AA242" i="7" s="1"/>
  <c r="Y242" i="7"/>
  <c r="AB242" i="7" s="1"/>
  <c r="Z106" i="7"/>
  <c r="AA106" i="7" s="1"/>
  <c r="Y106" i="7"/>
  <c r="AB106" i="7" s="1"/>
  <c r="Z160" i="7"/>
  <c r="AA160" i="7" s="1"/>
  <c r="Y160" i="7"/>
  <c r="AB160" i="7" s="1"/>
  <c r="Z168" i="7"/>
  <c r="AA168" i="7" s="1"/>
  <c r="Y168" i="7"/>
  <c r="AB168" i="7" s="1"/>
  <c r="Z229" i="7"/>
  <c r="AA229" i="7" s="1"/>
  <c r="Y229" i="7"/>
  <c r="AB229" i="7" s="1"/>
  <c r="Z176" i="7"/>
  <c r="AA176" i="7" s="1"/>
  <c r="Y176" i="7"/>
  <c r="AB176" i="7" s="1"/>
  <c r="Z140" i="7"/>
  <c r="AA140" i="7" s="1"/>
  <c r="Y140" i="7"/>
  <c r="AB140" i="7" s="1"/>
  <c r="Z178" i="7"/>
  <c r="AA178" i="7" s="1"/>
  <c r="Y178" i="7"/>
  <c r="AB178" i="7" s="1"/>
  <c r="Z35" i="7"/>
  <c r="AA35" i="7" s="1"/>
  <c r="Y35" i="7"/>
  <c r="Z221" i="7"/>
  <c r="AA221" i="7" s="1"/>
  <c r="Y221" i="7"/>
  <c r="AB221" i="7" s="1"/>
  <c r="Z200" i="7"/>
  <c r="AA200" i="7" s="1"/>
  <c r="Y200" i="7"/>
  <c r="AB200" i="7" s="1"/>
  <c r="Z170" i="7"/>
  <c r="AA170" i="7" s="1"/>
  <c r="Y170" i="7"/>
  <c r="AB170" i="7" s="1"/>
  <c r="Z226" i="7"/>
  <c r="AA226" i="7" s="1"/>
  <c r="Y226" i="7"/>
  <c r="AB226" i="7" s="1"/>
  <c r="Z159" i="7"/>
  <c r="AA159" i="7" s="1"/>
  <c r="Y159" i="7"/>
  <c r="AB159" i="7" s="1"/>
  <c r="Z17" i="7"/>
  <c r="AA17" i="7" s="1"/>
  <c r="Y17" i="7"/>
  <c r="Z175" i="7"/>
  <c r="AA175" i="7" s="1"/>
  <c r="Y175" i="7"/>
  <c r="AB175" i="7" s="1"/>
  <c r="Z122" i="7"/>
  <c r="AA122" i="7" s="1"/>
  <c r="Y122" i="7"/>
  <c r="AB122" i="7" s="1"/>
  <c r="Z154" i="7"/>
  <c r="AA154" i="7" s="1"/>
  <c r="Y154" i="7"/>
  <c r="AB154" i="7" s="1"/>
  <c r="AC88" i="7"/>
  <c r="AC98" i="7"/>
  <c r="AC206" i="7"/>
  <c r="AC248" i="7"/>
  <c r="AB10" i="7"/>
  <c r="AC10" i="7" s="1"/>
  <c r="AE10" i="7" s="1"/>
  <c r="AC244" i="7"/>
  <c r="Y150" i="7"/>
  <c r="AB150" i="7" s="1"/>
  <c r="Z150" i="7"/>
  <c r="AA150" i="7" s="1"/>
  <c r="Y161" i="7"/>
  <c r="AB161" i="7" s="1"/>
  <c r="Z161" i="7"/>
  <c r="AA161" i="7" s="1"/>
  <c r="AC238" i="7"/>
  <c r="Y201" i="7"/>
  <c r="AB201" i="7" s="1"/>
  <c r="Z201" i="7"/>
  <c r="AA201" i="7" s="1"/>
  <c r="AC205" i="7"/>
  <c r="AC155" i="7"/>
  <c r="AC164" i="7"/>
  <c r="AC76" i="7"/>
  <c r="AC113" i="7"/>
  <c r="Y193" i="7"/>
  <c r="AB193" i="7" s="1"/>
  <c r="Z193" i="7"/>
  <c r="AA193" i="7" s="1"/>
  <c r="AC81" i="7"/>
  <c r="AC110" i="7"/>
  <c r="AC187" i="7"/>
  <c r="AC89" i="7"/>
  <c r="AC41" i="7"/>
  <c r="AC126" i="7"/>
  <c r="AC235" i="7"/>
  <c r="AC73" i="7"/>
  <c r="AC216" i="7"/>
  <c r="AC78" i="7"/>
  <c r="Z45" i="7"/>
  <c r="AA45" i="7" s="1"/>
  <c r="Y45" i="7"/>
  <c r="AB45" i="7" s="1"/>
  <c r="AC58" i="7"/>
  <c r="Z120" i="7"/>
  <c r="AA120" i="7" s="1"/>
  <c r="Y120" i="7"/>
  <c r="AB120" i="7" s="1"/>
  <c r="Z148" i="7"/>
  <c r="AA148" i="7" s="1"/>
  <c r="Y148" i="7"/>
  <c r="AB148" i="7" s="1"/>
  <c r="AB20" i="7"/>
  <c r="AC20" i="7" s="1"/>
  <c r="AE20" i="7" s="1"/>
  <c r="Z69" i="7"/>
  <c r="AA69" i="7" s="1"/>
  <c r="Y69" i="7"/>
  <c r="AB69" i="7" s="1"/>
  <c r="Z185" i="7"/>
  <c r="AA185" i="7" s="1"/>
  <c r="Y185" i="7"/>
  <c r="AB185" i="7" s="1"/>
  <c r="Z186" i="7"/>
  <c r="AA186" i="7" s="1"/>
  <c r="Y186" i="7"/>
  <c r="AB186" i="7" s="1"/>
  <c r="Z174" i="7"/>
  <c r="AA174" i="7" s="1"/>
  <c r="Y174" i="7"/>
  <c r="AB174" i="7" s="1"/>
  <c r="AB15" i="7"/>
  <c r="AC15" i="7" s="1"/>
  <c r="AE15" i="7" s="1"/>
  <c r="Z43" i="7"/>
  <c r="AA43" i="7" s="1"/>
  <c r="Y43" i="7"/>
  <c r="AB43" i="7" s="1"/>
  <c r="AB38" i="7"/>
  <c r="AC38" i="7" s="1"/>
  <c r="AE38" i="7" s="1"/>
  <c r="Z136" i="7"/>
  <c r="AA136" i="7" s="1"/>
  <c r="Y136" i="7"/>
  <c r="AB136" i="7" s="1"/>
  <c r="Z192" i="7"/>
  <c r="AA192" i="7" s="1"/>
  <c r="Y192" i="7"/>
  <c r="AB192" i="7" s="1"/>
  <c r="Z184" i="7"/>
  <c r="AA184" i="7" s="1"/>
  <c r="Y184" i="7"/>
  <c r="AB184" i="7" s="1"/>
  <c r="Z224" i="7"/>
  <c r="AA224" i="7" s="1"/>
  <c r="Y224" i="7"/>
  <c r="AB224" i="7" s="1"/>
  <c r="Z54" i="7"/>
  <c r="AA54" i="7" s="1"/>
  <c r="Y54" i="7"/>
  <c r="AB54" i="7" s="1"/>
  <c r="AB24" i="7"/>
  <c r="AC24" i="7" s="1"/>
  <c r="AE24" i="7" s="1"/>
  <c r="AB32" i="7"/>
  <c r="AC32" i="7" s="1"/>
  <c r="AE32" i="7" s="1"/>
  <c r="Y85" i="7"/>
  <c r="AB85" i="7" s="1"/>
  <c r="Z85" i="7"/>
  <c r="AA85" i="7" s="1"/>
  <c r="Z182" i="7"/>
  <c r="AA182" i="7" s="1"/>
  <c r="Y182" i="7"/>
  <c r="AB182" i="7" s="1"/>
  <c r="Z46" i="7"/>
  <c r="AA46" i="7" s="1"/>
  <c r="Y46" i="7"/>
  <c r="AB46" i="7" s="1"/>
  <c r="Z237" i="7"/>
  <c r="AA237" i="7" s="1"/>
  <c r="Y237" i="7"/>
  <c r="AB237" i="7" s="1"/>
  <c r="Z67" i="7"/>
  <c r="AA67" i="7" s="1"/>
  <c r="Y67" i="7"/>
  <c r="AB67" i="7" s="1"/>
  <c r="Z25" i="7"/>
  <c r="AA25" i="7" s="1"/>
  <c r="Y25" i="7"/>
  <c r="Z208" i="7"/>
  <c r="AA208" i="7" s="1"/>
  <c r="Y208" i="7"/>
  <c r="AB208" i="7" s="1"/>
  <c r="Z128" i="7"/>
  <c r="AA128" i="7" s="1"/>
  <c r="Y128" i="7"/>
  <c r="AB128" i="7" s="1"/>
  <c r="Z27" i="7"/>
  <c r="AA27" i="7" s="1"/>
  <c r="Y27" i="7"/>
  <c r="Z103" i="7"/>
  <c r="AA103" i="7" s="1"/>
  <c r="Y103" i="7"/>
  <c r="AB103" i="7" s="1"/>
  <c r="AC60" i="7"/>
  <c r="AC227" i="7"/>
  <c r="AB12" i="7"/>
  <c r="AC12" i="7" s="1"/>
  <c r="AE12" i="7" s="1"/>
  <c r="Z57" i="7"/>
  <c r="AA57" i="7" s="1"/>
  <c r="Y57" i="7"/>
  <c r="AB57" i="7" s="1"/>
  <c r="Z194" i="7"/>
  <c r="AA194" i="7" s="1"/>
  <c r="Y194" i="7"/>
  <c r="AB194" i="7" s="1"/>
  <c r="Z11" i="7"/>
  <c r="AA11" i="7" s="1"/>
  <c r="Y11" i="7"/>
  <c r="Y93" i="7"/>
  <c r="AB93" i="7" s="1"/>
  <c r="Z93" i="7"/>
  <c r="AA93" i="7" s="1"/>
  <c r="Y83" i="7"/>
  <c r="AB83" i="7" s="1"/>
  <c r="Z83" i="7"/>
  <c r="AA83" i="7" s="1"/>
  <c r="Y177" i="7"/>
  <c r="AB177" i="7" s="1"/>
  <c r="Z177" i="7"/>
  <c r="AA177" i="7" s="1"/>
  <c r="Y209" i="7"/>
  <c r="AB209" i="7" s="1"/>
  <c r="Z209" i="7"/>
  <c r="AA209" i="7" s="1"/>
  <c r="Y111" i="7"/>
  <c r="AB111" i="7" s="1"/>
  <c r="Z111" i="7"/>
  <c r="AA111" i="7" s="1"/>
  <c r="Y56" i="7"/>
  <c r="AB56" i="7" s="1"/>
  <c r="Z56" i="7"/>
  <c r="AA56" i="7" s="1"/>
  <c r="M34" i="4"/>
  <c r="P244" i="4"/>
  <c r="Q244" i="4" s="1"/>
  <c r="Z244" i="4" s="1"/>
  <c r="AA244" i="4" s="1"/>
  <c r="P228" i="4"/>
  <c r="R228" i="4" s="1"/>
  <c r="M212" i="4"/>
  <c r="P212" i="4" s="1"/>
  <c r="M190" i="4"/>
  <c r="M165" i="4"/>
  <c r="M141" i="4"/>
  <c r="M253" i="4"/>
  <c r="M229" i="4"/>
  <c r="P229" i="4" s="1"/>
  <c r="M189" i="4"/>
  <c r="P189" i="4" s="1"/>
  <c r="M164" i="4"/>
  <c r="M228" i="4"/>
  <c r="M206" i="4"/>
  <c r="P171" i="4"/>
  <c r="Q171" i="4" s="1"/>
  <c r="Z171" i="4" s="1"/>
  <c r="AA171" i="4" s="1"/>
  <c r="M194" i="4"/>
  <c r="M116" i="4"/>
  <c r="M100" i="4"/>
  <c r="P100" i="4" s="1"/>
  <c r="P196" i="4"/>
  <c r="Q196" i="4" s="1"/>
  <c r="Y196" i="4" s="1"/>
  <c r="AB196" i="4" s="1"/>
  <c r="U199" i="4"/>
  <c r="X199" i="4" s="1"/>
  <c r="P242" i="4"/>
  <c r="R242" i="4" s="1"/>
  <c r="M252" i="4"/>
  <c r="M236" i="4"/>
  <c r="M220" i="4"/>
  <c r="M178" i="4"/>
  <c r="P178" i="4" s="1"/>
  <c r="M162" i="4"/>
  <c r="M146" i="4"/>
  <c r="P146" i="4" s="1"/>
  <c r="R146" i="4" s="1"/>
  <c r="M130" i="4"/>
  <c r="M55" i="4"/>
  <c r="M204" i="4"/>
  <c r="P204" i="4" s="1"/>
  <c r="M114" i="4"/>
  <c r="M250" i="4"/>
  <c r="M234" i="4"/>
  <c r="M218" i="4"/>
  <c r="P218" i="4" s="1"/>
  <c r="Q218" i="4" s="1"/>
  <c r="Z218" i="4" s="1"/>
  <c r="M188" i="4"/>
  <c r="P188" i="4" s="1"/>
  <c r="M172" i="4"/>
  <c r="M156" i="4"/>
  <c r="M140" i="4"/>
  <c r="P140" i="4" s="1"/>
  <c r="M202" i="4"/>
  <c r="M124" i="4"/>
  <c r="M108" i="4"/>
  <c r="U87" i="4"/>
  <c r="X87" i="4" s="1"/>
  <c r="M186" i="4"/>
  <c r="P186" i="4" s="1"/>
  <c r="R186" i="4" s="1"/>
  <c r="M170" i="4"/>
  <c r="M154" i="4"/>
  <c r="M138" i="4"/>
  <c r="P138" i="4" s="1"/>
  <c r="P213" i="4"/>
  <c r="Q213" i="4" s="1"/>
  <c r="Z213" i="4" s="1"/>
  <c r="M196" i="4"/>
  <c r="M122" i="4"/>
  <c r="M106" i="4"/>
  <c r="P106" i="4" s="1"/>
  <c r="R106" i="4" s="1"/>
  <c r="P42" i="4"/>
  <c r="Q42" i="4" s="1"/>
  <c r="Z42" i="4" s="1"/>
  <c r="P26" i="4"/>
  <c r="Q26" i="4" s="1"/>
  <c r="U184" i="4"/>
  <c r="M56" i="4"/>
  <c r="P173" i="4"/>
  <c r="Q173" i="4" s="1"/>
  <c r="Z173" i="4" s="1"/>
  <c r="AA173" i="4" s="1"/>
  <c r="P157" i="4"/>
  <c r="R157" i="4" s="1"/>
  <c r="P141" i="4"/>
  <c r="R141" i="4" s="1"/>
  <c r="M151" i="4"/>
  <c r="P151" i="4" s="1"/>
  <c r="P116" i="4"/>
  <c r="R116" i="4" s="1"/>
  <c r="P147" i="4"/>
  <c r="Q147" i="4" s="1"/>
  <c r="Z147" i="4" s="1"/>
  <c r="M54" i="4"/>
  <c r="M215" i="4"/>
  <c r="P215" i="4" s="1"/>
  <c r="M175" i="4"/>
  <c r="P175" i="4" s="1"/>
  <c r="P220" i="4"/>
  <c r="R220" i="4" s="1"/>
  <c r="P180" i="4"/>
  <c r="Q180" i="4" s="1"/>
  <c r="Z180" i="4" s="1"/>
  <c r="AA180" i="4" s="1"/>
  <c r="P148" i="4"/>
  <c r="Q148" i="4" s="1"/>
  <c r="Z148" i="4" s="1"/>
  <c r="M103" i="4"/>
  <c r="P103" i="4" s="1"/>
  <c r="P251" i="4"/>
  <c r="R251" i="4" s="1"/>
  <c r="P235" i="4"/>
  <c r="Q235" i="4" s="1"/>
  <c r="Z235" i="4" s="1"/>
  <c r="M143" i="4"/>
  <c r="P143" i="4" s="1"/>
  <c r="P250" i="4"/>
  <c r="R250" i="4" s="1"/>
  <c r="P210" i="4"/>
  <c r="R210" i="4" s="1"/>
  <c r="P194" i="4"/>
  <c r="Q194" i="4" s="1"/>
  <c r="Z194" i="4" s="1"/>
  <c r="P170" i="4"/>
  <c r="R170" i="4" s="1"/>
  <c r="P122" i="4"/>
  <c r="Q122" i="4" s="1"/>
  <c r="Z122" i="4" s="1"/>
  <c r="M223" i="4"/>
  <c r="P223" i="4" s="1"/>
  <c r="M183" i="4"/>
  <c r="P183" i="4" s="1"/>
  <c r="M113" i="4"/>
  <c r="P113" i="4" s="1"/>
  <c r="U58" i="4"/>
  <c r="U140" i="4"/>
  <c r="M247" i="4"/>
  <c r="P247" i="4" s="1"/>
  <c r="P164" i="4"/>
  <c r="Q164" i="4" s="1"/>
  <c r="Z164" i="4" s="1"/>
  <c r="AA164" i="4" s="1"/>
  <c r="P132" i="4"/>
  <c r="Q132" i="4" s="1"/>
  <c r="Y132" i="4" s="1"/>
  <c r="AB132" i="4" s="1"/>
  <c r="M193" i="4"/>
  <c r="P193" i="4" s="1"/>
  <c r="Q193" i="4" s="1"/>
  <c r="Y193" i="4" s="1"/>
  <c r="AB193" i="4" s="1"/>
  <c r="M121" i="4"/>
  <c r="M27" i="4"/>
  <c r="U248" i="4"/>
  <c r="U240" i="4"/>
  <c r="U232" i="4"/>
  <c r="X232" i="4" s="1"/>
  <c r="U224" i="4"/>
  <c r="X224" i="4" s="1"/>
  <c r="U216" i="4"/>
  <c r="U208" i="4"/>
  <c r="X208" i="4" s="1"/>
  <c r="P203" i="4"/>
  <c r="P195" i="4"/>
  <c r="P187" i="4"/>
  <c r="Q187" i="4" s="1"/>
  <c r="Z187" i="4" s="1"/>
  <c r="P131" i="4"/>
  <c r="R131" i="4" s="1"/>
  <c r="P107" i="4"/>
  <c r="Q107" i="4" s="1"/>
  <c r="Z107" i="4" s="1"/>
  <c r="M233" i="4"/>
  <c r="P233" i="4" s="1"/>
  <c r="M191" i="4"/>
  <c r="P191" i="4" s="1"/>
  <c r="M161" i="4"/>
  <c r="M129" i="4"/>
  <c r="M119" i="4"/>
  <c r="M99" i="4"/>
  <c r="P234" i="4"/>
  <c r="R234" i="4" s="1"/>
  <c r="P226" i="4"/>
  <c r="R226" i="4" s="1"/>
  <c r="M231" i="4"/>
  <c r="P231" i="4" s="1"/>
  <c r="M201" i="4"/>
  <c r="P201" i="4" s="1"/>
  <c r="M159" i="4"/>
  <c r="P159" i="4" s="1"/>
  <c r="M127" i="4"/>
  <c r="U243" i="4"/>
  <c r="U211" i="4"/>
  <c r="X211" i="4" s="1"/>
  <c r="U187" i="4"/>
  <c r="X187" i="4" s="1"/>
  <c r="U179" i="4"/>
  <c r="X179" i="4" s="1"/>
  <c r="U155" i="4"/>
  <c r="X155" i="4" s="1"/>
  <c r="U131" i="4"/>
  <c r="X131" i="4" s="1"/>
  <c r="M241" i="4"/>
  <c r="P241" i="4" s="1"/>
  <c r="M209" i="4"/>
  <c r="M199" i="4"/>
  <c r="M169" i="4"/>
  <c r="P169" i="4" s="1"/>
  <c r="Q169" i="4" s="1"/>
  <c r="Z169" i="4" s="1"/>
  <c r="AA169" i="4" s="1"/>
  <c r="M137" i="4"/>
  <c r="P137" i="4" s="1"/>
  <c r="P75" i="4"/>
  <c r="R75" i="4" s="1"/>
  <c r="M91" i="4"/>
  <c r="P91" i="4" s="1"/>
  <c r="Q91" i="4" s="1"/>
  <c r="Z91" i="4" s="1"/>
  <c r="M51" i="4"/>
  <c r="P51" i="4" s="1"/>
  <c r="Q51" i="4" s="1"/>
  <c r="Z51" i="4" s="1"/>
  <c r="U170" i="4"/>
  <c r="M239" i="4"/>
  <c r="P239" i="4" s="1"/>
  <c r="M207" i="4"/>
  <c r="P207" i="4" s="1"/>
  <c r="M167" i="4"/>
  <c r="P167" i="4" s="1"/>
  <c r="M135" i="4"/>
  <c r="P135" i="4" s="1"/>
  <c r="M105" i="4"/>
  <c r="P105" i="4" s="1"/>
  <c r="P127" i="4"/>
  <c r="Q127" i="4" s="1"/>
  <c r="Z127" i="4" s="1"/>
  <c r="AA127" i="4" s="1"/>
  <c r="M249" i="4"/>
  <c r="P249" i="4" s="1"/>
  <c r="M217" i="4"/>
  <c r="M177" i="4"/>
  <c r="P177" i="4" s="1"/>
  <c r="M145" i="4"/>
  <c r="M35" i="4"/>
  <c r="P35" i="4" s="1"/>
  <c r="P205" i="4"/>
  <c r="R205" i="4" s="1"/>
  <c r="P101" i="4"/>
  <c r="Q101" i="4" s="1"/>
  <c r="Z101" i="4" s="1"/>
  <c r="M225" i="4"/>
  <c r="P225" i="4" s="1"/>
  <c r="M185" i="4"/>
  <c r="P185" i="4" s="1"/>
  <c r="M153" i="4"/>
  <c r="P153" i="4" s="1"/>
  <c r="M111" i="4"/>
  <c r="P111" i="4" s="1"/>
  <c r="M77" i="4"/>
  <c r="P77" i="4" s="1"/>
  <c r="R77" i="4" s="1"/>
  <c r="M53" i="4"/>
  <c r="U114" i="4"/>
  <c r="P253" i="4"/>
  <c r="R253" i="4" s="1"/>
  <c r="P237" i="4"/>
  <c r="R237" i="4" s="1"/>
  <c r="P221" i="4"/>
  <c r="Q221" i="4" s="1"/>
  <c r="Z221" i="4" s="1"/>
  <c r="AA221" i="4" s="1"/>
  <c r="P165" i="4"/>
  <c r="Q165" i="4" s="1"/>
  <c r="Z165" i="4" s="1"/>
  <c r="AA165" i="4" s="1"/>
  <c r="P149" i="4"/>
  <c r="R149" i="4" s="1"/>
  <c r="P125" i="4"/>
  <c r="Q125" i="4" s="1"/>
  <c r="Z125" i="4" s="1"/>
  <c r="AA125" i="4" s="1"/>
  <c r="P109" i="4"/>
  <c r="R109" i="4" s="1"/>
  <c r="M45" i="4"/>
  <c r="P202" i="4"/>
  <c r="Q202" i="4" s="1"/>
  <c r="Z202" i="4" s="1"/>
  <c r="P162" i="4"/>
  <c r="Q162" i="4" s="1"/>
  <c r="Z162" i="4" s="1"/>
  <c r="P130" i="4"/>
  <c r="R130" i="4" s="1"/>
  <c r="P114" i="4"/>
  <c r="R114" i="4" s="1"/>
  <c r="U71" i="4"/>
  <c r="X71" i="4" s="1"/>
  <c r="U55" i="4"/>
  <c r="U39" i="4"/>
  <c r="X39" i="4" s="1"/>
  <c r="P217" i="4"/>
  <c r="Q217" i="4" s="1"/>
  <c r="Z217" i="4" s="1"/>
  <c r="P129" i="4"/>
  <c r="R129" i="4" s="1"/>
  <c r="P121" i="4"/>
  <c r="R121" i="4" s="1"/>
  <c r="U121" i="4"/>
  <c r="X121" i="4" s="1"/>
  <c r="U113" i="4"/>
  <c r="X113" i="4" s="1"/>
  <c r="U20" i="4"/>
  <c r="X20" i="4" s="1"/>
  <c r="P66" i="4"/>
  <c r="R66" i="4" s="1"/>
  <c r="P34" i="4"/>
  <c r="R34" i="4" s="1"/>
  <c r="M85" i="4"/>
  <c r="M94" i="4"/>
  <c r="N94" i="4"/>
  <c r="M62" i="4"/>
  <c r="N62" i="4"/>
  <c r="M22" i="4"/>
  <c r="N22" i="4"/>
  <c r="U244" i="4"/>
  <c r="X244" i="4" s="1"/>
  <c r="U236" i="4"/>
  <c r="X236" i="4" s="1"/>
  <c r="U220" i="4"/>
  <c r="X220" i="4" s="1"/>
  <c r="U196" i="4"/>
  <c r="X196" i="4" s="1"/>
  <c r="U164" i="4"/>
  <c r="U156" i="4"/>
  <c r="X156" i="4" s="1"/>
  <c r="U148" i="4"/>
  <c r="X148" i="4" s="1"/>
  <c r="U132" i="4"/>
  <c r="X132" i="4" s="1"/>
  <c r="M246" i="4"/>
  <c r="P246" i="4" s="1"/>
  <c r="N246" i="4"/>
  <c r="M238" i="4"/>
  <c r="N238" i="4"/>
  <c r="N230" i="4"/>
  <c r="M230" i="4"/>
  <c r="P230" i="4" s="1"/>
  <c r="N222" i="4"/>
  <c r="M222" i="4"/>
  <c r="P222" i="4" s="1"/>
  <c r="N214" i="4"/>
  <c r="M214" i="4"/>
  <c r="P214" i="4" s="1"/>
  <c r="M198" i="4"/>
  <c r="P198" i="4" s="1"/>
  <c r="R198" i="4" s="1"/>
  <c r="N198" i="4"/>
  <c r="M182" i="4"/>
  <c r="N182" i="4"/>
  <c r="M174" i="4"/>
  <c r="N174" i="4"/>
  <c r="N166" i="4"/>
  <c r="M166" i="4"/>
  <c r="P166" i="4" s="1"/>
  <c r="N158" i="4"/>
  <c r="M158" i="4"/>
  <c r="P158" i="4" s="1"/>
  <c r="R158" i="4" s="1"/>
  <c r="N150" i="4"/>
  <c r="M150" i="4"/>
  <c r="P150" i="4" s="1"/>
  <c r="M134" i="4"/>
  <c r="P134" i="4" s="1"/>
  <c r="N134" i="4"/>
  <c r="M118" i="4"/>
  <c r="P118" i="4" s="1"/>
  <c r="N118" i="4"/>
  <c r="M110" i="4"/>
  <c r="P110" i="4" s="1"/>
  <c r="N110" i="4"/>
  <c r="N102" i="4"/>
  <c r="M102" i="4"/>
  <c r="P102" i="4" s="1"/>
  <c r="X164" i="4"/>
  <c r="X140" i="4"/>
  <c r="N43" i="4"/>
  <c r="M33" i="4"/>
  <c r="P33" i="4" s="1"/>
  <c r="N33" i="4"/>
  <c r="P55" i="4"/>
  <c r="R55" i="4" s="1"/>
  <c r="M31" i="4"/>
  <c r="M70" i="4"/>
  <c r="N70" i="4"/>
  <c r="M30" i="4"/>
  <c r="P30" i="4" s="1"/>
  <c r="N30" i="4"/>
  <c r="M72" i="4"/>
  <c r="M69" i="4"/>
  <c r="N69" i="4"/>
  <c r="M61" i="4"/>
  <c r="N61" i="4"/>
  <c r="M29" i="4"/>
  <c r="P29" i="4" s="1"/>
  <c r="R29" i="4" s="1"/>
  <c r="N29" i="4"/>
  <c r="U76" i="4"/>
  <c r="X76" i="4" s="1"/>
  <c r="M86" i="4"/>
  <c r="N86" i="4"/>
  <c r="U23" i="4"/>
  <c r="X23" i="4" s="1"/>
  <c r="M92" i="4"/>
  <c r="P92" i="4" s="1"/>
  <c r="N92" i="4"/>
  <c r="M84" i="4"/>
  <c r="P84" i="4" s="1"/>
  <c r="N84" i="4"/>
  <c r="M76" i="4"/>
  <c r="P76" i="4" s="1"/>
  <c r="R76" i="4" s="1"/>
  <c r="N76" i="4"/>
  <c r="M68" i="4"/>
  <c r="P68" i="4" s="1"/>
  <c r="N68" i="4"/>
  <c r="M60" i="4"/>
  <c r="P60" i="4" s="1"/>
  <c r="N60" i="4"/>
  <c r="M52" i="4"/>
  <c r="P52" i="4" s="1"/>
  <c r="N52" i="4"/>
  <c r="M44" i="4"/>
  <c r="P44" i="4" s="1"/>
  <c r="N44" i="4"/>
  <c r="M36" i="4"/>
  <c r="P36" i="4" s="1"/>
  <c r="N36" i="4"/>
  <c r="M28" i="4"/>
  <c r="P28" i="4" s="1"/>
  <c r="N28" i="4"/>
  <c r="P197" i="4"/>
  <c r="Q197" i="4" s="1"/>
  <c r="M142" i="4"/>
  <c r="P142" i="4" s="1"/>
  <c r="M78" i="4"/>
  <c r="P78" i="4" s="1"/>
  <c r="N78" i="4"/>
  <c r="U185" i="4"/>
  <c r="P252" i="4"/>
  <c r="Q252" i="4" s="1"/>
  <c r="Z252" i="4" s="1"/>
  <c r="P124" i="4"/>
  <c r="R124" i="4" s="1"/>
  <c r="N83" i="4"/>
  <c r="P67" i="4"/>
  <c r="R67" i="4" s="1"/>
  <c r="M95" i="4"/>
  <c r="P95" i="4" s="1"/>
  <c r="M63" i="4"/>
  <c r="M90" i="4"/>
  <c r="P90" i="4" s="1"/>
  <c r="N90" i="4"/>
  <c r="M82" i="4"/>
  <c r="P82" i="4" s="1"/>
  <c r="N82" i="4"/>
  <c r="N75" i="4"/>
  <c r="M57" i="4"/>
  <c r="P57" i="4" s="1"/>
  <c r="R57" i="4" s="1"/>
  <c r="N57" i="4"/>
  <c r="M96" i="4"/>
  <c r="P96" i="4" s="1"/>
  <c r="R96" i="4" s="1"/>
  <c r="N96" i="4"/>
  <c r="M80" i="4"/>
  <c r="P80" i="4" s="1"/>
  <c r="R80" i="4" s="1"/>
  <c r="N80" i="4"/>
  <c r="M48" i="4"/>
  <c r="N48" i="4"/>
  <c r="M32" i="4"/>
  <c r="P32" i="4" s="1"/>
  <c r="N32" i="4"/>
  <c r="N59" i="4"/>
  <c r="P161" i="4"/>
  <c r="R161" i="4" s="1"/>
  <c r="X243" i="4"/>
  <c r="X170" i="4"/>
  <c r="X114" i="4"/>
  <c r="X58" i="4"/>
  <c r="X185" i="4"/>
  <c r="P238" i="4"/>
  <c r="R238" i="4" s="1"/>
  <c r="P206" i="4"/>
  <c r="R206" i="4" s="1"/>
  <c r="P182" i="4"/>
  <c r="R182" i="4" s="1"/>
  <c r="P174" i="4"/>
  <c r="R174" i="4" s="1"/>
  <c r="X248" i="4"/>
  <c r="X240" i="4"/>
  <c r="X216" i="4"/>
  <c r="X184" i="4"/>
  <c r="P133" i="4"/>
  <c r="Q133" i="4" s="1"/>
  <c r="Z133" i="4" s="1"/>
  <c r="X55" i="4"/>
  <c r="U200" i="4"/>
  <c r="X200" i="4" s="1"/>
  <c r="U192" i="4"/>
  <c r="X192" i="4" s="1"/>
  <c r="U176" i="4"/>
  <c r="X176" i="4" s="1"/>
  <c r="U168" i="4"/>
  <c r="X168" i="4" s="1"/>
  <c r="U160" i="4"/>
  <c r="X160" i="4" s="1"/>
  <c r="U152" i="4"/>
  <c r="X152" i="4" s="1"/>
  <c r="U144" i="4"/>
  <c r="X144" i="4" s="1"/>
  <c r="U136" i="4"/>
  <c r="X136" i="4" s="1"/>
  <c r="U128" i="4"/>
  <c r="X128" i="4" s="1"/>
  <c r="U120" i="4"/>
  <c r="X120" i="4" s="1"/>
  <c r="U112" i="4"/>
  <c r="X112" i="4" s="1"/>
  <c r="U104" i="4"/>
  <c r="X104" i="4" s="1"/>
  <c r="P243" i="4"/>
  <c r="Q243" i="4" s="1"/>
  <c r="Z243" i="4" s="1"/>
  <c r="P227" i="4"/>
  <c r="Q227" i="4" s="1"/>
  <c r="Y227" i="4" s="1"/>
  <c r="P219" i="4"/>
  <c r="R219" i="4" s="1"/>
  <c r="P179" i="4"/>
  <c r="R179" i="4" s="1"/>
  <c r="P163" i="4"/>
  <c r="R163" i="4" s="1"/>
  <c r="P155" i="4"/>
  <c r="Q155" i="4" s="1"/>
  <c r="Z155" i="4" s="1"/>
  <c r="P139" i="4"/>
  <c r="Q139" i="4" s="1"/>
  <c r="Z139" i="4" s="1"/>
  <c r="P123" i="4"/>
  <c r="Q123" i="4" s="1"/>
  <c r="Y123" i="4" s="1"/>
  <c r="P115" i="4"/>
  <c r="Q115" i="4" s="1"/>
  <c r="Z115" i="4" s="1"/>
  <c r="N21" i="4"/>
  <c r="P20" i="4"/>
  <c r="R20" i="4" s="1"/>
  <c r="N20" i="4"/>
  <c r="N19" i="4"/>
  <c r="N18" i="4"/>
  <c r="P19" i="4"/>
  <c r="R19" i="4" s="1"/>
  <c r="U14" i="4"/>
  <c r="X14" i="4" s="1"/>
  <c r="M16" i="4"/>
  <c r="P16" i="4" s="1"/>
  <c r="M15" i="4"/>
  <c r="P15" i="4" s="1"/>
  <c r="R15" i="4" s="1"/>
  <c r="M254" i="4"/>
  <c r="P254" i="4" s="1"/>
  <c r="P172" i="4"/>
  <c r="R172" i="4" s="1"/>
  <c r="P108" i="4"/>
  <c r="Q108" i="4" s="1"/>
  <c r="Z108" i="4" s="1"/>
  <c r="Q242" i="4"/>
  <c r="Z242" i="4" s="1"/>
  <c r="P245" i="4"/>
  <c r="Q245" i="4" s="1"/>
  <c r="Z245" i="4" s="1"/>
  <c r="P236" i="4"/>
  <c r="Q236" i="4" s="1"/>
  <c r="Z236" i="4" s="1"/>
  <c r="P209" i="4"/>
  <c r="P181" i="4"/>
  <c r="R181" i="4" s="1"/>
  <c r="P154" i="4"/>
  <c r="R154" i="4" s="1"/>
  <c r="P145" i="4"/>
  <c r="P117" i="4"/>
  <c r="R117" i="4" s="1"/>
  <c r="Q210" i="4"/>
  <c r="Z210" i="4" s="1"/>
  <c r="Q157" i="4"/>
  <c r="Z157" i="4" s="1"/>
  <c r="Y244" i="4"/>
  <c r="AB244" i="4" s="1"/>
  <c r="M37" i="4"/>
  <c r="P37" i="4" s="1"/>
  <c r="Q37" i="4" s="1"/>
  <c r="Z37" i="4" s="1"/>
  <c r="P119" i="4"/>
  <c r="P43" i="4"/>
  <c r="M47" i="4"/>
  <c r="P47" i="4" s="1"/>
  <c r="R47" i="4" s="1"/>
  <c r="P72" i="4"/>
  <c r="Q72" i="4" s="1"/>
  <c r="Z72" i="4" s="1"/>
  <c r="P31" i="4"/>
  <c r="R31" i="4" s="1"/>
  <c r="U180" i="4"/>
  <c r="X180" i="4" s="1"/>
  <c r="U108" i="4"/>
  <c r="X108" i="4" s="1"/>
  <c r="Q141" i="4"/>
  <c r="Z141" i="4" s="1"/>
  <c r="U44" i="4"/>
  <c r="X44" i="4" s="1"/>
  <c r="M88" i="4"/>
  <c r="P88" i="4" s="1"/>
  <c r="Q88" i="4" s="1"/>
  <c r="Z88" i="4" s="1"/>
  <c r="U212" i="4"/>
  <c r="X212" i="4" s="1"/>
  <c r="U100" i="4"/>
  <c r="X100" i="4" s="1"/>
  <c r="U239" i="4"/>
  <c r="X239" i="4" s="1"/>
  <c r="U231" i="4"/>
  <c r="X231" i="4" s="1"/>
  <c r="U215" i="4"/>
  <c r="X215" i="4" s="1"/>
  <c r="U207" i="4"/>
  <c r="X207" i="4" s="1"/>
  <c r="U159" i="4"/>
  <c r="X159" i="4" s="1"/>
  <c r="U151" i="4"/>
  <c r="X151" i="4" s="1"/>
  <c r="U127" i="4"/>
  <c r="X127" i="4" s="1"/>
  <c r="U103" i="4"/>
  <c r="X103" i="4" s="1"/>
  <c r="U242" i="4"/>
  <c r="X242" i="4" s="1"/>
  <c r="U234" i="4"/>
  <c r="X234" i="4" s="1"/>
  <c r="U202" i="4"/>
  <c r="X202" i="4" s="1"/>
  <c r="U178" i="4"/>
  <c r="X178" i="4" s="1"/>
  <c r="U146" i="4"/>
  <c r="X146" i="4" s="1"/>
  <c r="U130" i="4"/>
  <c r="X130" i="4" s="1"/>
  <c r="M40" i="4"/>
  <c r="P40" i="4" s="1"/>
  <c r="U252" i="4"/>
  <c r="X252" i="4" s="1"/>
  <c r="U204" i="4"/>
  <c r="X204" i="4" s="1"/>
  <c r="U249" i="4"/>
  <c r="X249" i="4" s="1"/>
  <c r="U241" i="4"/>
  <c r="X241" i="4" s="1"/>
  <c r="U233" i="4"/>
  <c r="X233" i="4" s="1"/>
  <c r="U225" i="4"/>
  <c r="X225" i="4" s="1"/>
  <c r="U209" i="4"/>
  <c r="X209" i="4" s="1"/>
  <c r="U201" i="4"/>
  <c r="X201" i="4" s="1"/>
  <c r="U193" i="4"/>
  <c r="X193" i="4" s="1"/>
  <c r="U177" i="4"/>
  <c r="X177" i="4" s="1"/>
  <c r="U169" i="4"/>
  <c r="X169" i="4" s="1"/>
  <c r="U161" i="4"/>
  <c r="X161" i="4" s="1"/>
  <c r="U153" i="4"/>
  <c r="X153" i="4" s="1"/>
  <c r="U145" i="4"/>
  <c r="X145" i="4" s="1"/>
  <c r="U137" i="4"/>
  <c r="X137" i="4" s="1"/>
  <c r="U129" i="4"/>
  <c r="X129" i="4" s="1"/>
  <c r="U105" i="4"/>
  <c r="X105" i="4" s="1"/>
  <c r="M64" i="4"/>
  <c r="P64" i="4" s="1"/>
  <c r="Q64" i="4" s="1"/>
  <c r="Z64" i="4" s="1"/>
  <c r="M24" i="4"/>
  <c r="P24" i="4" s="1"/>
  <c r="U124" i="4"/>
  <c r="X124" i="4" s="1"/>
  <c r="P56" i="4"/>
  <c r="Q56" i="4" s="1"/>
  <c r="Z56" i="4" s="1"/>
  <c r="P99" i="4"/>
  <c r="Q99" i="4" s="1"/>
  <c r="Z99" i="4" s="1"/>
  <c r="U228" i="4"/>
  <c r="X228" i="4" s="1"/>
  <c r="U188" i="4"/>
  <c r="X188" i="4" s="1"/>
  <c r="U172" i="4"/>
  <c r="X172" i="4" s="1"/>
  <c r="U116" i="4"/>
  <c r="X116" i="4" s="1"/>
  <c r="P48" i="4"/>
  <c r="Q48" i="4" s="1"/>
  <c r="Z48" i="4" s="1"/>
  <c r="U80" i="4"/>
  <c r="X80" i="4" s="1"/>
  <c r="U48" i="4"/>
  <c r="X48" i="4" s="1"/>
  <c r="U16" i="4"/>
  <c r="X16" i="4" s="1"/>
  <c r="M97" i="4"/>
  <c r="P97" i="4" s="1"/>
  <c r="M49" i="4"/>
  <c r="P49" i="4" s="1"/>
  <c r="Q49" i="4" s="1"/>
  <c r="Z49" i="4" s="1"/>
  <c r="M81" i="4"/>
  <c r="P81" i="4" s="1"/>
  <c r="R81" i="4" s="1"/>
  <c r="U84" i="4"/>
  <c r="X84" i="4" s="1"/>
  <c r="M65" i="4"/>
  <c r="P65" i="4" s="1"/>
  <c r="R65" i="4" s="1"/>
  <c r="M17" i="4"/>
  <c r="P17" i="4" s="1"/>
  <c r="Q17" i="4" s="1"/>
  <c r="Z17" i="4" s="1"/>
  <c r="M73" i="4"/>
  <c r="P73" i="4" s="1"/>
  <c r="Q73" i="4" s="1"/>
  <c r="Z73" i="4" s="1"/>
  <c r="U68" i="4"/>
  <c r="X68" i="4" s="1"/>
  <c r="U60" i="4"/>
  <c r="X60" i="4" s="1"/>
  <c r="U52" i="4"/>
  <c r="X52" i="4" s="1"/>
  <c r="U36" i="4"/>
  <c r="X36" i="4" s="1"/>
  <c r="M89" i="4"/>
  <c r="P89" i="4" s="1"/>
  <c r="M41" i="4"/>
  <c r="P41" i="4" s="1"/>
  <c r="M25" i="4"/>
  <c r="P25" i="4" s="1"/>
  <c r="R25" i="4" s="1"/>
  <c r="U97" i="4"/>
  <c r="X97" i="4" s="1"/>
  <c r="U81" i="4"/>
  <c r="X81" i="4" s="1"/>
  <c r="U73" i="4"/>
  <c r="X73" i="4" s="1"/>
  <c r="U57" i="4"/>
  <c r="X57" i="4" s="1"/>
  <c r="U33" i="4"/>
  <c r="X33" i="4" s="1"/>
  <c r="U25" i="4"/>
  <c r="X25" i="4" s="1"/>
  <c r="U17" i="4"/>
  <c r="X17" i="4" s="1"/>
  <c r="P85" i="4"/>
  <c r="R85" i="4" s="1"/>
  <c r="P69" i="4"/>
  <c r="Q69" i="4" s="1"/>
  <c r="Z69" i="4" s="1"/>
  <c r="P61" i="4"/>
  <c r="R61" i="4" s="1"/>
  <c r="P53" i="4"/>
  <c r="Q53" i="4" s="1"/>
  <c r="Z53" i="4" s="1"/>
  <c r="P45" i="4"/>
  <c r="Q45" i="4" s="1"/>
  <c r="Z45" i="4" s="1"/>
  <c r="P21" i="4"/>
  <c r="R21" i="4" s="1"/>
  <c r="M71" i="4"/>
  <c r="P71" i="4" s="1"/>
  <c r="M38" i="4"/>
  <c r="P38" i="4" s="1"/>
  <c r="U226" i="4"/>
  <c r="X226" i="4" s="1"/>
  <c r="U163" i="4"/>
  <c r="X163" i="4" s="1"/>
  <c r="U135" i="4"/>
  <c r="X135" i="4" s="1"/>
  <c r="U26" i="4"/>
  <c r="X26" i="4" s="1"/>
  <c r="U107" i="4"/>
  <c r="X107" i="4" s="1"/>
  <c r="U98" i="4"/>
  <c r="X98" i="4" s="1"/>
  <c r="P83" i="4"/>
  <c r="R83" i="4" s="1"/>
  <c r="U223" i="4"/>
  <c r="X223" i="4" s="1"/>
  <c r="U191" i="4"/>
  <c r="X191" i="4" s="1"/>
  <c r="U183" i="4"/>
  <c r="X183" i="4" s="1"/>
  <c r="U167" i="4"/>
  <c r="X167" i="4" s="1"/>
  <c r="U111" i="4"/>
  <c r="X111" i="4" s="1"/>
  <c r="U210" i="4"/>
  <c r="X210" i="4" s="1"/>
  <c r="U194" i="4"/>
  <c r="X194" i="4" s="1"/>
  <c r="U162" i="4"/>
  <c r="X162" i="4" s="1"/>
  <c r="U138" i="4"/>
  <c r="X138" i="4" s="1"/>
  <c r="Q203" i="4"/>
  <c r="Z203" i="4" s="1"/>
  <c r="R203" i="4"/>
  <c r="P59" i="4"/>
  <c r="P98" i="4"/>
  <c r="R98" i="4" s="1"/>
  <c r="P74" i="4"/>
  <c r="Q74" i="4" s="1"/>
  <c r="Z74" i="4" s="1"/>
  <c r="P58" i="4"/>
  <c r="P50" i="4"/>
  <c r="R50" i="4" s="1"/>
  <c r="M79" i="4"/>
  <c r="P79" i="4" s="1"/>
  <c r="R79" i="4" s="1"/>
  <c r="M46" i="4"/>
  <c r="P46" i="4" s="1"/>
  <c r="U247" i="4"/>
  <c r="X247" i="4" s="1"/>
  <c r="U219" i="4"/>
  <c r="X219" i="4" s="1"/>
  <c r="R211" i="4"/>
  <c r="Q211" i="4"/>
  <c r="Z211" i="4" s="1"/>
  <c r="U79" i="4"/>
  <c r="X79" i="4" s="1"/>
  <c r="U63" i="4"/>
  <c r="X63" i="4" s="1"/>
  <c r="U47" i="4"/>
  <c r="X47" i="4" s="1"/>
  <c r="U31" i="4"/>
  <c r="X31" i="4" s="1"/>
  <c r="U15" i="4"/>
  <c r="X15" i="4" s="1"/>
  <c r="U143" i="4"/>
  <c r="X143" i="4" s="1"/>
  <c r="U175" i="4"/>
  <c r="X175" i="4" s="1"/>
  <c r="U119" i="4"/>
  <c r="X119" i="4" s="1"/>
  <c r="Q195" i="4"/>
  <c r="Z195" i="4" s="1"/>
  <c r="R195" i="4"/>
  <c r="P63" i="4"/>
  <c r="R63" i="4" s="1"/>
  <c r="U251" i="4"/>
  <c r="X251" i="4" s="1"/>
  <c r="U235" i="4"/>
  <c r="X235" i="4" s="1"/>
  <c r="U227" i="4"/>
  <c r="X227" i="4" s="1"/>
  <c r="U203" i="4"/>
  <c r="X203" i="4" s="1"/>
  <c r="U195" i="4"/>
  <c r="X195" i="4" s="1"/>
  <c r="U171" i="4"/>
  <c r="X171" i="4" s="1"/>
  <c r="U147" i="4"/>
  <c r="X147" i="4" s="1"/>
  <c r="U139" i="4"/>
  <c r="X139" i="4" s="1"/>
  <c r="U123" i="4"/>
  <c r="X123" i="4" s="1"/>
  <c r="U115" i="4"/>
  <c r="X115" i="4" s="1"/>
  <c r="U217" i="4"/>
  <c r="X217" i="4" s="1"/>
  <c r="U106" i="4"/>
  <c r="X106" i="4" s="1"/>
  <c r="U250" i="4"/>
  <c r="X250" i="4" s="1"/>
  <c r="U218" i="4"/>
  <c r="X218" i="4" s="1"/>
  <c r="U186" i="4"/>
  <c r="X186" i="4" s="1"/>
  <c r="U154" i="4"/>
  <c r="X154" i="4" s="1"/>
  <c r="U122" i="4"/>
  <c r="X122" i="4" s="1"/>
  <c r="R194" i="4"/>
  <c r="R180" i="4"/>
  <c r="P199" i="4"/>
  <c r="P190" i="4"/>
  <c r="P126" i="4"/>
  <c r="P156" i="4"/>
  <c r="R156" i="4" s="1"/>
  <c r="M248" i="4"/>
  <c r="P248" i="4" s="1"/>
  <c r="M208" i="4"/>
  <c r="P208" i="4" s="1"/>
  <c r="M184" i="4"/>
  <c r="P184" i="4" s="1"/>
  <c r="M168" i="4"/>
  <c r="P168" i="4" s="1"/>
  <c r="M136" i="4"/>
  <c r="P136" i="4" s="1"/>
  <c r="M120" i="4"/>
  <c r="P120" i="4" s="1"/>
  <c r="M112" i="4"/>
  <c r="P112" i="4" s="1"/>
  <c r="M104" i="4"/>
  <c r="P104" i="4" s="1"/>
  <c r="M224" i="4"/>
  <c r="P224" i="4" s="1"/>
  <c r="M160" i="4"/>
  <c r="P160" i="4" s="1"/>
  <c r="M216" i="4"/>
  <c r="P216" i="4" s="1"/>
  <c r="M144" i="4"/>
  <c r="P144" i="4" s="1"/>
  <c r="P27" i="4"/>
  <c r="Q27" i="4" s="1"/>
  <c r="Z27" i="4" s="1"/>
  <c r="U41" i="4"/>
  <c r="X41" i="4" s="1"/>
  <c r="P18" i="4"/>
  <c r="M240" i="4"/>
  <c r="P240" i="4" s="1"/>
  <c r="M200" i="4"/>
  <c r="P200" i="4" s="1"/>
  <c r="M192" i="4"/>
  <c r="P192" i="4" s="1"/>
  <c r="M152" i="4"/>
  <c r="P152" i="4" s="1"/>
  <c r="M128" i="4"/>
  <c r="P128" i="4" s="1"/>
  <c r="U89" i="4"/>
  <c r="X89" i="4" s="1"/>
  <c r="U49" i="4"/>
  <c r="X49" i="4" s="1"/>
  <c r="M232" i="4"/>
  <c r="P232" i="4" s="1"/>
  <c r="M176" i="4"/>
  <c r="P176" i="4" s="1"/>
  <c r="M93" i="4"/>
  <c r="P93" i="4" s="1"/>
  <c r="U99" i="4"/>
  <c r="X99" i="4" s="1"/>
  <c r="U65" i="4"/>
  <c r="X65" i="4" s="1"/>
  <c r="U92" i="4"/>
  <c r="X92" i="4" s="1"/>
  <c r="U28" i="4"/>
  <c r="X28" i="4" s="1"/>
  <c r="U74" i="4"/>
  <c r="X74" i="4" s="1"/>
  <c r="M87" i="4"/>
  <c r="P87" i="4" s="1"/>
  <c r="R87" i="4" s="1"/>
  <c r="M23" i="4"/>
  <c r="P23" i="4" s="1"/>
  <c r="R23" i="4" s="1"/>
  <c r="M14" i="4"/>
  <c r="P14" i="4" s="1"/>
  <c r="U93" i="4"/>
  <c r="X93" i="4" s="1"/>
  <c r="U85" i="4"/>
  <c r="X85" i="4" s="1"/>
  <c r="U77" i="4"/>
  <c r="X77" i="4" s="1"/>
  <c r="U69" i="4"/>
  <c r="X69" i="4" s="1"/>
  <c r="U61" i="4"/>
  <c r="X61" i="4" s="1"/>
  <c r="U53" i="4"/>
  <c r="X53" i="4" s="1"/>
  <c r="U45" i="4"/>
  <c r="X45" i="4" s="1"/>
  <c r="U37" i="4"/>
  <c r="X37" i="4" s="1"/>
  <c r="U29" i="4"/>
  <c r="X29" i="4" s="1"/>
  <c r="U21" i="4"/>
  <c r="X21" i="4" s="1"/>
  <c r="P94" i="4"/>
  <c r="R94" i="4" s="1"/>
  <c r="P86" i="4"/>
  <c r="P70" i="4"/>
  <c r="P62" i="4"/>
  <c r="P54" i="4"/>
  <c r="P22" i="4"/>
  <c r="M39" i="4"/>
  <c r="P39" i="4" s="1"/>
  <c r="R39" i="4" s="1"/>
  <c r="Q234" i="4"/>
  <c r="Z234" i="4" s="1"/>
  <c r="U254" i="4"/>
  <c r="X254" i="4" s="1"/>
  <c r="U246" i="4"/>
  <c r="X246" i="4" s="1"/>
  <c r="U238" i="4"/>
  <c r="X238" i="4" s="1"/>
  <c r="U230" i="4"/>
  <c r="X230" i="4" s="1"/>
  <c r="U222" i="4"/>
  <c r="X222" i="4" s="1"/>
  <c r="U214" i="4"/>
  <c r="X214" i="4" s="1"/>
  <c r="U206" i="4"/>
  <c r="X206" i="4" s="1"/>
  <c r="U198" i="4"/>
  <c r="X198" i="4" s="1"/>
  <c r="U190" i="4"/>
  <c r="X190" i="4" s="1"/>
  <c r="U182" i="4"/>
  <c r="X182" i="4" s="1"/>
  <c r="U174" i="4"/>
  <c r="X174" i="4" s="1"/>
  <c r="U166" i="4"/>
  <c r="X166" i="4" s="1"/>
  <c r="U158" i="4"/>
  <c r="X158" i="4" s="1"/>
  <c r="U150" i="4"/>
  <c r="X150" i="4" s="1"/>
  <c r="U142" i="4"/>
  <c r="X142" i="4" s="1"/>
  <c r="U134" i="4"/>
  <c r="X134" i="4" s="1"/>
  <c r="U126" i="4"/>
  <c r="X126" i="4" s="1"/>
  <c r="U118" i="4"/>
  <c r="X118" i="4" s="1"/>
  <c r="U110" i="4"/>
  <c r="X110" i="4" s="1"/>
  <c r="U102" i="4"/>
  <c r="X102" i="4" s="1"/>
  <c r="U253" i="4"/>
  <c r="X253" i="4" s="1"/>
  <c r="U245" i="4"/>
  <c r="X245" i="4" s="1"/>
  <c r="U237" i="4"/>
  <c r="X237" i="4" s="1"/>
  <c r="U229" i="4"/>
  <c r="X229" i="4" s="1"/>
  <c r="U221" i="4"/>
  <c r="X221" i="4" s="1"/>
  <c r="U213" i="4"/>
  <c r="X213" i="4" s="1"/>
  <c r="U205" i="4"/>
  <c r="X205" i="4" s="1"/>
  <c r="U197" i="4"/>
  <c r="X197" i="4" s="1"/>
  <c r="U189" i="4"/>
  <c r="X189" i="4" s="1"/>
  <c r="U181" i="4"/>
  <c r="X181" i="4" s="1"/>
  <c r="U173" i="4"/>
  <c r="X173" i="4" s="1"/>
  <c r="U165" i="4"/>
  <c r="X165" i="4" s="1"/>
  <c r="U157" i="4"/>
  <c r="X157" i="4" s="1"/>
  <c r="U149" i="4"/>
  <c r="X149" i="4" s="1"/>
  <c r="U141" i="4"/>
  <c r="X141" i="4" s="1"/>
  <c r="U133" i="4"/>
  <c r="X133" i="4" s="1"/>
  <c r="U125" i="4"/>
  <c r="X125" i="4" s="1"/>
  <c r="U117" i="4"/>
  <c r="X117" i="4" s="1"/>
  <c r="U109" i="4"/>
  <c r="X109" i="4" s="1"/>
  <c r="U101" i="4"/>
  <c r="X101" i="4" s="1"/>
  <c r="Q129" i="4"/>
  <c r="Z129" i="4" s="1"/>
  <c r="U66" i="4"/>
  <c r="X66" i="4" s="1"/>
  <c r="U88" i="4"/>
  <c r="X88" i="4" s="1"/>
  <c r="U64" i="4"/>
  <c r="X64" i="4" s="1"/>
  <c r="U50" i="4"/>
  <c r="X50" i="4" s="1"/>
  <c r="U56" i="4"/>
  <c r="X56" i="4" s="1"/>
  <c r="U32" i="4"/>
  <c r="X32" i="4" s="1"/>
  <c r="U24" i="4"/>
  <c r="X24" i="4" s="1"/>
  <c r="U90" i="4"/>
  <c r="X90" i="4" s="1"/>
  <c r="U94" i="4"/>
  <c r="X94" i="4" s="1"/>
  <c r="U86" i="4"/>
  <c r="X86" i="4" s="1"/>
  <c r="U78" i="4"/>
  <c r="X78" i="4" s="1"/>
  <c r="U70" i="4"/>
  <c r="X70" i="4" s="1"/>
  <c r="U62" i="4"/>
  <c r="X62" i="4" s="1"/>
  <c r="U54" i="4"/>
  <c r="X54" i="4" s="1"/>
  <c r="U46" i="4"/>
  <c r="X46" i="4" s="1"/>
  <c r="U38" i="4"/>
  <c r="X38" i="4" s="1"/>
  <c r="U30" i="4"/>
  <c r="X30" i="4" s="1"/>
  <c r="U22" i="4"/>
  <c r="X22" i="4" s="1"/>
  <c r="U34" i="4"/>
  <c r="X34" i="4" s="1"/>
  <c r="U18" i="4"/>
  <c r="X18" i="4" s="1"/>
  <c r="U72" i="4"/>
  <c r="X72" i="4" s="1"/>
  <c r="U40" i="4"/>
  <c r="X40" i="4" s="1"/>
  <c r="U42" i="4"/>
  <c r="X42" i="4" s="1"/>
  <c r="U82" i="4"/>
  <c r="X82" i="4" s="1"/>
  <c r="U96" i="4"/>
  <c r="X96" i="4" s="1"/>
  <c r="U91" i="4"/>
  <c r="X91" i="4" s="1"/>
  <c r="U83" i="4"/>
  <c r="X83" i="4" s="1"/>
  <c r="U75" i="4"/>
  <c r="X75" i="4" s="1"/>
  <c r="U67" i="4"/>
  <c r="X67" i="4" s="1"/>
  <c r="U59" i="4"/>
  <c r="X59" i="4" s="1"/>
  <c r="U51" i="4"/>
  <c r="X51" i="4" s="1"/>
  <c r="U43" i="4"/>
  <c r="X43" i="4" s="1"/>
  <c r="U35" i="4"/>
  <c r="X35" i="4" s="1"/>
  <c r="U27" i="4"/>
  <c r="X27" i="4" s="1"/>
  <c r="U19" i="4"/>
  <c r="X19" i="4" s="1"/>
  <c r="U95" i="4"/>
  <c r="X95" i="4" s="1"/>
  <c r="Q75" i="4"/>
  <c r="Z75" i="4" s="1"/>
  <c r="Q67" i="4"/>
  <c r="Z67" i="4" s="1"/>
  <c r="R26" i="4" l="1"/>
  <c r="Q228" i="4"/>
  <c r="Z228" i="4" s="1"/>
  <c r="R122" i="4"/>
  <c r="Q251" i="4"/>
  <c r="Z251" i="4" s="1"/>
  <c r="R244" i="4"/>
  <c r="R165" i="4"/>
  <c r="R147" i="4"/>
  <c r="Y180" i="4"/>
  <c r="AB180" i="4" s="1"/>
  <c r="AC180" i="4" s="1"/>
  <c r="Q253" i="4"/>
  <c r="Z253" i="4" s="1"/>
  <c r="R107" i="4"/>
  <c r="AC150" i="7"/>
  <c r="AB33" i="7"/>
  <c r="AB27" i="7"/>
  <c r="AC127" i="7"/>
  <c r="AC85" i="7"/>
  <c r="AC91" i="7"/>
  <c r="AB19" i="7"/>
  <c r="AC19" i="7" s="1"/>
  <c r="AE19" i="7" s="1"/>
  <c r="AC210" i="7"/>
  <c r="AC194" i="7"/>
  <c r="AB17" i="7"/>
  <c r="AC193" i="7"/>
  <c r="AC201" i="7"/>
  <c r="AC186" i="7"/>
  <c r="AC122" i="7"/>
  <c r="AC226" i="7"/>
  <c r="AC177" i="7"/>
  <c r="AC152" i="7"/>
  <c r="AC167" i="7"/>
  <c r="AC250" i="7"/>
  <c r="AC161" i="7"/>
  <c r="AC48" i="7"/>
  <c r="AC112" i="7"/>
  <c r="AC207" i="7"/>
  <c r="R187" i="4"/>
  <c r="R171" i="4"/>
  <c r="AC69" i="7"/>
  <c r="AC190" i="7"/>
  <c r="AC95" i="7"/>
  <c r="AC234" i="7"/>
  <c r="AC101" i="7"/>
  <c r="AC174" i="7"/>
  <c r="AC166" i="7"/>
  <c r="AB11" i="7"/>
  <c r="AC61" i="7"/>
  <c r="AC114" i="7"/>
  <c r="AC180" i="7"/>
  <c r="AC90" i="7"/>
  <c r="AC82" i="7"/>
  <c r="AC229" i="7"/>
  <c r="AC242" i="7"/>
  <c r="AC94" i="7"/>
  <c r="AC53" i="7"/>
  <c r="AC162" i="7"/>
  <c r="AC86" i="7"/>
  <c r="AC49" i="7"/>
  <c r="AC103" i="7"/>
  <c r="AC182" i="7"/>
  <c r="AC224" i="7"/>
  <c r="AC120" i="7"/>
  <c r="AC183" i="7"/>
  <c r="AC130" i="7"/>
  <c r="AC138" i="7"/>
  <c r="AC56" i="7"/>
  <c r="AC128" i="7"/>
  <c r="AC237" i="7"/>
  <c r="AC192" i="7"/>
  <c r="AC45" i="7"/>
  <c r="AC17" i="7"/>
  <c r="AE17" i="7" s="1"/>
  <c r="AC200" i="7"/>
  <c r="AC140" i="7"/>
  <c r="AC160" i="7"/>
  <c r="AC65" i="7"/>
  <c r="AC135" i="7"/>
  <c r="AB37" i="7"/>
  <c r="AC37" i="7" s="1"/>
  <c r="AE37" i="7" s="1"/>
  <c r="AC169" i="7"/>
  <c r="AC119" i="7"/>
  <c r="AC145" i="7"/>
  <c r="AC96" i="7"/>
  <c r="AC59" i="7"/>
  <c r="AC153" i="7"/>
  <c r="AC116" i="7"/>
  <c r="AC111" i="7"/>
  <c r="AC11" i="7"/>
  <c r="AE11" i="7" s="1"/>
  <c r="AC208" i="7"/>
  <c r="AC46" i="7"/>
  <c r="AC54" i="7"/>
  <c r="AC136" i="7"/>
  <c r="AC148" i="7"/>
  <c r="AC154" i="7"/>
  <c r="AC159" i="7"/>
  <c r="AC221" i="7"/>
  <c r="AC176" i="7"/>
  <c r="AC106" i="7"/>
  <c r="AC133" i="7"/>
  <c r="AC253" i="7"/>
  <c r="AC143" i="7"/>
  <c r="AC77" i="7"/>
  <c r="AC83" i="7"/>
  <c r="AB25" i="7"/>
  <c r="AC25" i="7" s="1"/>
  <c r="AE25" i="7" s="1"/>
  <c r="AB35" i="7"/>
  <c r="AC35" i="7" s="1"/>
  <c r="AE35" i="7" s="1"/>
  <c r="AC104" i="7"/>
  <c r="AC185" i="7"/>
  <c r="AC202" i="7"/>
  <c r="AC62" i="7"/>
  <c r="AB40" i="7"/>
  <c r="AC40" i="7" s="1"/>
  <c r="AE40" i="7" s="1"/>
  <c r="AC75" i="7"/>
  <c r="AC51" i="7"/>
  <c r="AC151" i="7"/>
  <c r="AC218" i="7"/>
  <c r="AC209" i="7"/>
  <c r="AC93" i="7"/>
  <c r="AC57" i="7"/>
  <c r="AC27" i="7"/>
  <c r="AE27" i="7" s="1"/>
  <c r="AC67" i="7"/>
  <c r="AC184" i="7"/>
  <c r="AC43" i="7"/>
  <c r="AC175" i="7"/>
  <c r="AC170" i="7"/>
  <c r="AC178" i="7"/>
  <c r="AC168" i="7"/>
  <c r="AC191" i="7"/>
  <c r="AC64" i="7"/>
  <c r="AC215" i="7"/>
  <c r="AC84" i="7"/>
  <c r="AC245" i="7"/>
  <c r="AC33" i="7"/>
  <c r="AE33" i="7" s="1"/>
  <c r="AC117" i="7"/>
  <c r="AC199" i="7"/>
  <c r="R155" i="4"/>
  <c r="Q130" i="4"/>
  <c r="Y130" i="4" s="1"/>
  <c r="AB130" i="4" s="1"/>
  <c r="Q250" i="4"/>
  <c r="Z250" i="4" s="1"/>
  <c r="AA250" i="4" s="1"/>
  <c r="R196" i="4"/>
  <c r="R252" i="4"/>
  <c r="R173" i="4"/>
  <c r="Q109" i="4"/>
  <c r="Z109" i="4" s="1"/>
  <c r="AA109" i="4" s="1"/>
  <c r="R213" i="4"/>
  <c r="R133" i="4"/>
  <c r="Q131" i="4"/>
  <c r="Z131" i="4" s="1"/>
  <c r="AA131" i="4" s="1"/>
  <c r="Q170" i="4"/>
  <c r="Z170" i="4" s="1"/>
  <c r="Q205" i="4"/>
  <c r="Z205" i="4" s="1"/>
  <c r="AA205" i="4" s="1"/>
  <c r="Q121" i="4"/>
  <c r="Z121" i="4" s="1"/>
  <c r="AA121" i="4" s="1"/>
  <c r="R148" i="4"/>
  <c r="R189" i="4"/>
  <c r="Q189" i="4"/>
  <c r="Z189" i="4" s="1"/>
  <c r="AA189" i="4" s="1"/>
  <c r="Q100" i="4"/>
  <c r="R100" i="4"/>
  <c r="Q229" i="4"/>
  <c r="R229" i="4"/>
  <c r="R191" i="4"/>
  <c r="Q191" i="4"/>
  <c r="Z191" i="4" s="1"/>
  <c r="AA191" i="4" s="1"/>
  <c r="R178" i="4"/>
  <c r="Q178" i="4"/>
  <c r="Z178" i="4" s="1"/>
  <c r="AA178" i="4" s="1"/>
  <c r="R138" i="4"/>
  <c r="Q138" i="4"/>
  <c r="Z138" i="4" s="1"/>
  <c r="AA138" i="4" s="1"/>
  <c r="Q140" i="4"/>
  <c r="R140" i="4"/>
  <c r="Q204" i="4"/>
  <c r="R204" i="4"/>
  <c r="Q212" i="4"/>
  <c r="R212" i="4"/>
  <c r="Q150" i="4"/>
  <c r="Y150" i="4" s="1"/>
  <c r="AB150" i="4" s="1"/>
  <c r="R115" i="4"/>
  <c r="R92" i="4"/>
  <c r="Q92" i="4"/>
  <c r="Z92" i="4" s="1"/>
  <c r="R183" i="4"/>
  <c r="Q183" i="4"/>
  <c r="Y183" i="4" s="1"/>
  <c r="AB183" i="4" s="1"/>
  <c r="R188" i="4"/>
  <c r="Q188" i="4"/>
  <c r="Z188" i="4" s="1"/>
  <c r="AA188" i="4" s="1"/>
  <c r="Q116" i="4"/>
  <c r="Z116" i="4" s="1"/>
  <c r="AA116" i="4" s="1"/>
  <c r="R202" i="4"/>
  <c r="R235" i="4"/>
  <c r="R42" i="4"/>
  <c r="R162" i="4"/>
  <c r="R243" i="4"/>
  <c r="Y173" i="4"/>
  <c r="AB173" i="4" s="1"/>
  <c r="AC173" i="4" s="1"/>
  <c r="Q43" i="4"/>
  <c r="Z43" i="4" s="1"/>
  <c r="AA43" i="4" s="1"/>
  <c r="Z132" i="4"/>
  <c r="AA132" i="4" s="1"/>
  <c r="AC132" i="4" s="1"/>
  <c r="R101" i="4"/>
  <c r="Q238" i="4"/>
  <c r="Z238" i="4" s="1"/>
  <c r="R217" i="4"/>
  <c r="R132" i="4"/>
  <c r="Z196" i="4"/>
  <c r="AA196" i="4" s="1"/>
  <c r="AC196" i="4" s="1"/>
  <c r="Q220" i="4"/>
  <c r="Z220" i="4" s="1"/>
  <c r="AA220" i="4" s="1"/>
  <c r="R223" i="4"/>
  <c r="Q223" i="4"/>
  <c r="Z223" i="4" s="1"/>
  <c r="AA223" i="4" s="1"/>
  <c r="Q233" i="4"/>
  <c r="Z233" i="4" s="1"/>
  <c r="AA233" i="4" s="1"/>
  <c r="R233" i="4"/>
  <c r="R215" i="4"/>
  <c r="Q215" i="4"/>
  <c r="Z215" i="4" s="1"/>
  <c r="AA215" i="4" s="1"/>
  <c r="R247" i="4"/>
  <c r="Q247" i="4"/>
  <c r="Z247" i="4" s="1"/>
  <c r="AA247" i="4" s="1"/>
  <c r="R246" i="4"/>
  <c r="Q246" i="4"/>
  <c r="Z246" i="4" s="1"/>
  <c r="AA246" i="4" s="1"/>
  <c r="Q175" i="4"/>
  <c r="Z175" i="4" s="1"/>
  <c r="AA175" i="4" s="1"/>
  <c r="R175" i="4"/>
  <c r="R167" i="4"/>
  <c r="Q167" i="4"/>
  <c r="Z167" i="4" s="1"/>
  <c r="AA167" i="4" s="1"/>
  <c r="Q151" i="4"/>
  <c r="Y151" i="4" s="1"/>
  <c r="AB151" i="4" s="1"/>
  <c r="R151" i="4"/>
  <c r="Q201" i="4"/>
  <c r="R201" i="4"/>
  <c r="Q163" i="4"/>
  <c r="Z163" i="4" s="1"/>
  <c r="AA163" i="4" s="1"/>
  <c r="Q186" i="4"/>
  <c r="Z186" i="4" s="1"/>
  <c r="AA186" i="4" s="1"/>
  <c r="Y164" i="4"/>
  <c r="AB164" i="4" s="1"/>
  <c r="AC164" i="4" s="1"/>
  <c r="Q76" i="4"/>
  <c r="Z76" i="4" s="1"/>
  <c r="AA76" i="4" s="1"/>
  <c r="R221" i="4"/>
  <c r="R123" i="4"/>
  <c r="Q237" i="4"/>
  <c r="Z237" i="4" s="1"/>
  <c r="AA237" i="4" s="1"/>
  <c r="Z123" i="4"/>
  <c r="AA123" i="4" s="1"/>
  <c r="R127" i="4"/>
  <c r="R164" i="4"/>
  <c r="Q34" i="4"/>
  <c r="Z34" i="4" s="1"/>
  <c r="AA34" i="4" s="1"/>
  <c r="Y221" i="4"/>
  <c r="AB221" i="4" s="1"/>
  <c r="AC221" i="4" s="1"/>
  <c r="Q90" i="4"/>
  <c r="Z90" i="4" s="1"/>
  <c r="AA90" i="4" s="1"/>
  <c r="R60" i="4"/>
  <c r="Q60" i="4"/>
  <c r="Y60" i="4" s="1"/>
  <c r="AB60" i="4" s="1"/>
  <c r="R239" i="4"/>
  <c r="Q239" i="4"/>
  <c r="Z239" i="4" s="1"/>
  <c r="AA239" i="4" s="1"/>
  <c r="Q35" i="4"/>
  <c r="Z35" i="4" s="1"/>
  <c r="AA35" i="4" s="1"/>
  <c r="R35" i="4"/>
  <c r="R28" i="4"/>
  <c r="Q28" i="4"/>
  <c r="Y28" i="4" s="1"/>
  <c r="R103" i="4"/>
  <c r="Q103" i="4"/>
  <c r="Z103" i="4" s="1"/>
  <c r="AA103" i="4" s="1"/>
  <c r="R105" i="4"/>
  <c r="Q105" i="4"/>
  <c r="Z105" i="4" s="1"/>
  <c r="R113" i="4"/>
  <c r="Q113" i="4"/>
  <c r="Z113" i="4" s="1"/>
  <c r="AA113" i="4" s="1"/>
  <c r="Q231" i="4"/>
  <c r="Z231" i="4" s="1"/>
  <c r="AA231" i="4" s="1"/>
  <c r="R231" i="4"/>
  <c r="Q143" i="4"/>
  <c r="Z143" i="4" s="1"/>
  <c r="AA143" i="4" s="1"/>
  <c r="R143" i="4"/>
  <c r="R185" i="4"/>
  <c r="Q185" i="4"/>
  <c r="Y185" i="4" s="1"/>
  <c r="AB185" i="4" s="1"/>
  <c r="Q249" i="4"/>
  <c r="R249" i="4"/>
  <c r="Q179" i="4"/>
  <c r="Z179" i="4" s="1"/>
  <c r="AA179" i="4" s="1"/>
  <c r="Q78" i="4"/>
  <c r="Z78" i="4" s="1"/>
  <c r="AA78" i="4" s="1"/>
  <c r="R111" i="4"/>
  <c r="Q111" i="4"/>
  <c r="Y111" i="4" s="1"/>
  <c r="AB111" i="4" s="1"/>
  <c r="R177" i="4"/>
  <c r="Q177" i="4"/>
  <c r="Y177" i="4" s="1"/>
  <c r="AB177" i="4" s="1"/>
  <c r="R153" i="4"/>
  <c r="Q153" i="4"/>
  <c r="Z153" i="4" s="1"/>
  <c r="AA153" i="4" s="1"/>
  <c r="R241" i="4"/>
  <c r="Q241" i="4"/>
  <c r="Z241" i="4" s="1"/>
  <c r="AA241" i="4" s="1"/>
  <c r="R68" i="4"/>
  <c r="Q68" i="4"/>
  <c r="Z68" i="4" s="1"/>
  <c r="AA68" i="4" s="1"/>
  <c r="Q225" i="4"/>
  <c r="Z225" i="4" s="1"/>
  <c r="R225" i="4"/>
  <c r="R137" i="4"/>
  <c r="Q137" i="4"/>
  <c r="Z137" i="4" s="1"/>
  <c r="AA137" i="4" s="1"/>
  <c r="Q159" i="4"/>
  <c r="Y159" i="4" s="1"/>
  <c r="AB159" i="4" s="1"/>
  <c r="R159" i="4"/>
  <c r="R207" i="4"/>
  <c r="Q207" i="4"/>
  <c r="Z207" i="4" s="1"/>
  <c r="AA207" i="4" s="1"/>
  <c r="Q226" i="4"/>
  <c r="Z226" i="4" s="1"/>
  <c r="AA226" i="4" s="1"/>
  <c r="Q134" i="4"/>
  <c r="Y134" i="4" s="1"/>
  <c r="AB134" i="4" s="1"/>
  <c r="R125" i="4"/>
  <c r="Q55" i="4"/>
  <c r="Z55" i="4" s="1"/>
  <c r="AA55" i="4" s="1"/>
  <c r="Q219" i="4"/>
  <c r="Z219" i="4" s="1"/>
  <c r="AA219" i="4" s="1"/>
  <c r="Q66" i="4"/>
  <c r="Z66" i="4" s="1"/>
  <c r="AA66" i="4" s="1"/>
  <c r="Q59" i="4"/>
  <c r="Z59" i="4" s="1"/>
  <c r="AA59" i="4" s="1"/>
  <c r="Q174" i="4"/>
  <c r="Y174" i="4" s="1"/>
  <c r="AB174" i="4" s="1"/>
  <c r="Q82" i="4"/>
  <c r="Z82" i="4" s="1"/>
  <c r="AA82" i="4" s="1"/>
  <c r="R169" i="4"/>
  <c r="Q118" i="4"/>
  <c r="Y118" i="4" s="1"/>
  <c r="AB118" i="4" s="1"/>
  <c r="Q182" i="4"/>
  <c r="Y182" i="4" s="1"/>
  <c r="AB182" i="4" s="1"/>
  <c r="R227" i="4"/>
  <c r="Q106" i="4"/>
  <c r="Z106" i="4" s="1"/>
  <c r="AA106" i="4" s="1"/>
  <c r="Q146" i="4"/>
  <c r="Z146" i="4" s="1"/>
  <c r="AA146" i="4" s="1"/>
  <c r="Q206" i="4"/>
  <c r="Y206" i="4" s="1"/>
  <c r="AB206" i="4" s="1"/>
  <c r="Y171" i="4"/>
  <c r="AB171" i="4" s="1"/>
  <c r="AC171" i="4" s="1"/>
  <c r="R95" i="4"/>
  <c r="Q95" i="4"/>
  <c r="Z95" i="4" s="1"/>
  <c r="AA95" i="4" s="1"/>
  <c r="Q102" i="4"/>
  <c r="R102" i="4"/>
  <c r="Q230" i="4"/>
  <c r="R230" i="4"/>
  <c r="R222" i="4"/>
  <c r="Q222" i="4"/>
  <c r="Z222" i="4" s="1"/>
  <c r="AA222" i="4" s="1"/>
  <c r="R84" i="4"/>
  <c r="Q84" i="4"/>
  <c r="Z84" i="4" s="1"/>
  <c r="AA84" i="4" s="1"/>
  <c r="Q124" i="4"/>
  <c r="Z124" i="4" s="1"/>
  <c r="AA124" i="4" s="1"/>
  <c r="Q161" i="4"/>
  <c r="Z161" i="4" s="1"/>
  <c r="AA161" i="4" s="1"/>
  <c r="Z193" i="4"/>
  <c r="AA193" i="4" s="1"/>
  <c r="AC193" i="4" s="1"/>
  <c r="R193" i="4"/>
  <c r="R197" i="4"/>
  <c r="Q114" i="4"/>
  <c r="Z114" i="4" s="1"/>
  <c r="AA114" i="4" s="1"/>
  <c r="Q62" i="4"/>
  <c r="Z62" i="4" s="1"/>
  <c r="AA62" i="4" s="1"/>
  <c r="R139" i="4"/>
  <c r="Q149" i="4"/>
  <c r="Z149" i="4" s="1"/>
  <c r="AA149" i="4" s="1"/>
  <c r="Q142" i="4"/>
  <c r="R142" i="4"/>
  <c r="R36" i="4"/>
  <c r="Q36" i="4"/>
  <c r="Z36" i="4" s="1"/>
  <c r="AA36" i="4" s="1"/>
  <c r="Q166" i="4"/>
  <c r="R166" i="4"/>
  <c r="R214" i="4"/>
  <c r="Q214" i="4"/>
  <c r="Z214" i="4" s="1"/>
  <c r="AA214" i="4" s="1"/>
  <c r="R44" i="4"/>
  <c r="Q44" i="4"/>
  <c r="Z44" i="4" s="1"/>
  <c r="AA44" i="4" s="1"/>
  <c r="Q52" i="4"/>
  <c r="Z52" i="4" s="1"/>
  <c r="AA52" i="4" s="1"/>
  <c r="R52" i="4"/>
  <c r="Q110" i="4"/>
  <c r="R110" i="4"/>
  <c r="Q158" i="4"/>
  <c r="Y165" i="4"/>
  <c r="AB165" i="4" s="1"/>
  <c r="AC165" i="4" s="1"/>
  <c r="R118" i="4"/>
  <c r="Y169" i="4"/>
  <c r="AB169" i="4" s="1"/>
  <c r="AC169" i="4" s="1"/>
  <c r="Y125" i="4"/>
  <c r="AB125" i="4" s="1"/>
  <c r="AC125" i="4" s="1"/>
  <c r="Z227" i="4"/>
  <c r="AA227" i="4" s="1"/>
  <c r="R150" i="4"/>
  <c r="R134" i="4"/>
  <c r="Q32" i="4"/>
  <c r="Z32" i="4" s="1"/>
  <c r="AA32" i="4" s="1"/>
  <c r="Q198" i="4"/>
  <c r="Z198" i="4" s="1"/>
  <c r="AA198" i="4" s="1"/>
  <c r="R108" i="4"/>
  <c r="R90" i="4"/>
  <c r="Q20" i="4"/>
  <c r="Z20" i="4" s="1"/>
  <c r="AA20" i="4" s="1"/>
  <c r="R56" i="4"/>
  <c r="R218" i="4"/>
  <c r="Y127" i="4"/>
  <c r="AB127" i="4" s="1"/>
  <c r="AC127" i="4" s="1"/>
  <c r="Q19" i="4"/>
  <c r="Z19" i="4" s="1"/>
  <c r="AA19" i="4" s="1"/>
  <c r="Q154" i="4"/>
  <c r="Z154" i="4" s="1"/>
  <c r="AA154" i="4" s="1"/>
  <c r="R16" i="4"/>
  <c r="Q16" i="4"/>
  <c r="Z16" i="4" s="1"/>
  <c r="AA16" i="4" s="1"/>
  <c r="Q15" i="4"/>
  <c r="Z15" i="4" s="1"/>
  <c r="AA15" i="4" s="1"/>
  <c r="Q47" i="4"/>
  <c r="Z47" i="4" s="1"/>
  <c r="AA47" i="4" s="1"/>
  <c r="R53" i="4"/>
  <c r="R245" i="4"/>
  <c r="Q79" i="4"/>
  <c r="Z79" i="4" s="1"/>
  <c r="AA79" i="4" s="1"/>
  <c r="R72" i="4"/>
  <c r="R37" i="4"/>
  <c r="R32" i="4"/>
  <c r="Q29" i="4"/>
  <c r="Z29" i="4" s="1"/>
  <c r="AA29" i="4" s="1"/>
  <c r="Y42" i="4"/>
  <c r="AB42" i="4" s="1"/>
  <c r="R236" i="4"/>
  <c r="Y197" i="4"/>
  <c r="AB197" i="4" s="1"/>
  <c r="Z197" i="4"/>
  <c r="AA197" i="4" s="1"/>
  <c r="Y26" i="4"/>
  <c r="Z26" i="4"/>
  <c r="AA26" i="4" s="1"/>
  <c r="R99" i="4"/>
  <c r="R64" i="4"/>
  <c r="R74" i="4"/>
  <c r="Q61" i="4"/>
  <c r="Z61" i="4" s="1"/>
  <c r="AA61" i="4" s="1"/>
  <c r="Q181" i="4"/>
  <c r="Z181" i="4" s="1"/>
  <c r="AA181" i="4" s="1"/>
  <c r="R78" i="4"/>
  <c r="R45" i="4"/>
  <c r="R91" i="4"/>
  <c r="R48" i="4"/>
  <c r="Y49" i="4"/>
  <c r="AB49" i="4" s="1"/>
  <c r="Y17" i="4"/>
  <c r="AC244" i="4"/>
  <c r="AA157" i="4"/>
  <c r="R73" i="4"/>
  <c r="R82" i="4"/>
  <c r="Q57" i="4"/>
  <c r="Z57" i="4" s="1"/>
  <c r="AA57" i="4" s="1"/>
  <c r="R59" i="4"/>
  <c r="AA42" i="4"/>
  <c r="AA170" i="4"/>
  <c r="Y48" i="4"/>
  <c r="AB48" i="4" s="1"/>
  <c r="AA48" i="4"/>
  <c r="Y91" i="4"/>
  <c r="AB91" i="4" s="1"/>
  <c r="AA91" i="4"/>
  <c r="AA242" i="4"/>
  <c r="Y56" i="4"/>
  <c r="AB56" i="4" s="1"/>
  <c r="AA56" i="4"/>
  <c r="Q172" i="4"/>
  <c r="R51" i="4"/>
  <c r="Q156" i="4"/>
  <c r="Z156" i="4" s="1"/>
  <c r="R69" i="4"/>
  <c r="Q63" i="4"/>
  <c r="Z63" i="4" s="1"/>
  <c r="Q50" i="4"/>
  <c r="Y242" i="4"/>
  <c r="AB242" i="4" s="1"/>
  <c r="Q117" i="4"/>
  <c r="Z117" i="4" s="1"/>
  <c r="Q83" i="4"/>
  <c r="Q31" i="4"/>
  <c r="Z31" i="4" s="1"/>
  <c r="R88" i="4"/>
  <c r="R43" i="4"/>
  <c r="Y74" i="4"/>
  <c r="AB74" i="4" s="1"/>
  <c r="AA74" i="4"/>
  <c r="R145" i="4"/>
  <c r="Q145" i="4"/>
  <c r="Z145" i="4" s="1"/>
  <c r="Q77" i="4"/>
  <c r="Z77" i="4" s="1"/>
  <c r="Y157" i="4"/>
  <c r="AB157" i="4" s="1"/>
  <c r="R209" i="4"/>
  <c r="Q209" i="4"/>
  <c r="Z209" i="4" s="1"/>
  <c r="Y213" i="4"/>
  <c r="AB213" i="4" s="1"/>
  <c r="AA213" i="4"/>
  <c r="AA210" i="4"/>
  <c r="Y210" i="4"/>
  <c r="AB210" i="4" s="1"/>
  <c r="Y194" i="4"/>
  <c r="AB194" i="4" s="1"/>
  <c r="AA194" i="4"/>
  <c r="Q40" i="4"/>
  <c r="Z40" i="4" s="1"/>
  <c r="R40" i="4"/>
  <c r="Y252" i="4"/>
  <c r="AB252" i="4" s="1"/>
  <c r="AA252" i="4"/>
  <c r="Y205" i="4"/>
  <c r="AB205" i="4" s="1"/>
  <c r="AA253" i="4"/>
  <c r="Y253" i="4"/>
  <c r="AB253" i="4" s="1"/>
  <c r="Q21" i="4"/>
  <c r="Y21" i="4" s="1"/>
  <c r="Q87" i="4"/>
  <c r="Z87" i="4" s="1"/>
  <c r="Q119" i="4"/>
  <c r="Z119" i="4" s="1"/>
  <c r="R119" i="4"/>
  <c r="R49" i="4"/>
  <c r="Q85" i="4"/>
  <c r="Z85" i="4" s="1"/>
  <c r="AA85" i="4" s="1"/>
  <c r="Q80" i="4"/>
  <c r="Z80" i="4" s="1"/>
  <c r="AA101" i="4"/>
  <c r="Y101" i="4"/>
  <c r="AB101" i="4" s="1"/>
  <c r="AA217" i="4"/>
  <c r="Y217" i="4"/>
  <c r="AB217" i="4" s="1"/>
  <c r="Q81" i="4"/>
  <c r="Z81" i="4" s="1"/>
  <c r="Q24" i="4"/>
  <c r="Z24" i="4" s="1"/>
  <c r="R24" i="4"/>
  <c r="AA49" i="4"/>
  <c r="AA141" i="4"/>
  <c r="Y141" i="4"/>
  <c r="Q39" i="4"/>
  <c r="Q65" i="4"/>
  <c r="Z65" i="4" s="1"/>
  <c r="Q96" i="4"/>
  <c r="Z96" i="4" s="1"/>
  <c r="Q97" i="4"/>
  <c r="Z97" i="4" s="1"/>
  <c r="R97" i="4"/>
  <c r="R93" i="4"/>
  <c r="Q93" i="4"/>
  <c r="Z93" i="4" s="1"/>
  <c r="R71" i="4"/>
  <c r="Q71" i="4"/>
  <c r="Z71" i="4" s="1"/>
  <c r="R17" i="4"/>
  <c r="R254" i="4"/>
  <c r="Q254" i="4"/>
  <c r="Z254" i="4" s="1"/>
  <c r="Y235" i="4"/>
  <c r="AA235" i="4"/>
  <c r="AA155" i="4"/>
  <c r="Y155" i="4"/>
  <c r="Y251" i="4"/>
  <c r="AA251" i="4"/>
  <c r="AB123" i="4"/>
  <c r="AA107" i="4"/>
  <c r="Y107" i="4"/>
  <c r="AB107" i="4" s="1"/>
  <c r="Y131" i="4"/>
  <c r="Q23" i="4"/>
  <c r="Z23" i="4" s="1"/>
  <c r="Q98" i="4"/>
  <c r="AA195" i="4"/>
  <c r="Y195" i="4"/>
  <c r="AB227" i="4"/>
  <c r="Y147" i="4"/>
  <c r="AA147" i="4"/>
  <c r="Y228" i="4"/>
  <c r="AA228" i="4"/>
  <c r="R135" i="4"/>
  <c r="Q135" i="4"/>
  <c r="Z135" i="4" s="1"/>
  <c r="Y162" i="4"/>
  <c r="AB162" i="4" s="1"/>
  <c r="AA162" i="4"/>
  <c r="Y211" i="4"/>
  <c r="AA211" i="4"/>
  <c r="Q25" i="4"/>
  <c r="Z25" i="4" s="1"/>
  <c r="R199" i="4"/>
  <c r="Q199" i="4"/>
  <c r="Z199" i="4" s="1"/>
  <c r="Y238" i="4"/>
  <c r="AA238" i="4"/>
  <c r="R190" i="4"/>
  <c r="Q190" i="4"/>
  <c r="Z190" i="4" s="1"/>
  <c r="R27" i="4"/>
  <c r="AA218" i="4"/>
  <c r="Y218" i="4"/>
  <c r="AB218" i="4" s="1"/>
  <c r="Y64" i="4"/>
  <c r="AA64" i="4"/>
  <c r="Y245" i="4"/>
  <c r="AA245" i="4"/>
  <c r="Y122" i="4"/>
  <c r="AB122" i="4" s="1"/>
  <c r="AA122" i="4"/>
  <c r="Y139" i="4"/>
  <c r="AA139" i="4"/>
  <c r="Y88" i="4"/>
  <c r="AA88" i="4"/>
  <c r="AA133" i="4"/>
  <c r="Y133" i="4"/>
  <c r="R58" i="4"/>
  <c r="Q58" i="4"/>
  <c r="Z58" i="4" s="1"/>
  <c r="Y203" i="4"/>
  <c r="AA203" i="4"/>
  <c r="Q41" i="4"/>
  <c r="Z41" i="4" s="1"/>
  <c r="R41" i="4"/>
  <c r="R62" i="4"/>
  <c r="R126" i="4"/>
  <c r="Q126" i="4"/>
  <c r="Z126" i="4" s="1"/>
  <c r="Y187" i="4"/>
  <c r="AB187" i="4" s="1"/>
  <c r="AA187" i="4"/>
  <c r="Y115" i="4"/>
  <c r="AA115" i="4"/>
  <c r="R89" i="4"/>
  <c r="Q89" i="4"/>
  <c r="Z89" i="4" s="1"/>
  <c r="AA243" i="4"/>
  <c r="Y243" i="4"/>
  <c r="AB243" i="4" s="1"/>
  <c r="Q14" i="4"/>
  <c r="Z14" i="4" s="1"/>
  <c r="R14" i="4"/>
  <c r="Q70" i="4"/>
  <c r="Z70" i="4" s="1"/>
  <c r="R70" i="4"/>
  <c r="Q144" i="4"/>
  <c r="Z144" i="4" s="1"/>
  <c r="R144" i="4"/>
  <c r="Y78" i="4"/>
  <c r="Y72" i="4"/>
  <c r="AA72" i="4"/>
  <c r="Y51" i="4"/>
  <c r="AA51" i="4"/>
  <c r="Q128" i="4"/>
  <c r="Z128" i="4" s="1"/>
  <c r="R128" i="4"/>
  <c r="Q240" i="4"/>
  <c r="Z240" i="4" s="1"/>
  <c r="R240" i="4"/>
  <c r="R120" i="4"/>
  <c r="Q120" i="4"/>
  <c r="Z120" i="4" s="1"/>
  <c r="Q208" i="4"/>
  <c r="Z208" i="4" s="1"/>
  <c r="R208" i="4"/>
  <c r="Q160" i="4"/>
  <c r="Z160" i="4" s="1"/>
  <c r="R160" i="4"/>
  <c r="AA234" i="4"/>
  <c r="Y234" i="4"/>
  <c r="Q30" i="4"/>
  <c r="Z30" i="4" s="1"/>
  <c r="R30" i="4"/>
  <c r="Q94" i="4"/>
  <c r="Z94" i="4" s="1"/>
  <c r="Q176" i="4"/>
  <c r="Z176" i="4" s="1"/>
  <c r="R176" i="4"/>
  <c r="Q152" i="4"/>
  <c r="Z152" i="4" s="1"/>
  <c r="R152" i="4"/>
  <c r="Q136" i="4"/>
  <c r="Z136" i="4" s="1"/>
  <c r="R136" i="4"/>
  <c r="Q248" i="4"/>
  <c r="Z248" i="4" s="1"/>
  <c r="R248" i="4"/>
  <c r="Q86" i="4"/>
  <c r="Z86" i="4" s="1"/>
  <c r="R86" i="4"/>
  <c r="AA17" i="4"/>
  <c r="Q38" i="4"/>
  <c r="Z38" i="4" s="1"/>
  <c r="R38" i="4"/>
  <c r="R18" i="4"/>
  <c r="Q18" i="4"/>
  <c r="Z18" i="4" s="1"/>
  <c r="Y99" i="4"/>
  <c r="AA99" i="4"/>
  <c r="Y108" i="4"/>
  <c r="AA108" i="4"/>
  <c r="Q224" i="4"/>
  <c r="Z224" i="4" s="1"/>
  <c r="R224" i="4"/>
  <c r="AA92" i="4"/>
  <c r="Y92" i="4"/>
  <c r="Q216" i="4"/>
  <c r="Z216" i="4" s="1"/>
  <c r="R216" i="4"/>
  <c r="Y148" i="4"/>
  <c r="AA148" i="4"/>
  <c r="AA202" i="4"/>
  <c r="Y202" i="4"/>
  <c r="Q46" i="4"/>
  <c r="Z46" i="4" s="1"/>
  <c r="R46" i="4"/>
  <c r="Q33" i="4"/>
  <c r="Z33" i="4" s="1"/>
  <c r="R33" i="4"/>
  <c r="R232" i="4"/>
  <c r="Q232" i="4"/>
  <c r="Z232" i="4" s="1"/>
  <c r="Q192" i="4"/>
  <c r="Z192" i="4" s="1"/>
  <c r="R192" i="4"/>
  <c r="Q104" i="4"/>
  <c r="Z104" i="4" s="1"/>
  <c r="R104" i="4"/>
  <c r="Q168" i="4"/>
  <c r="Z168" i="4" s="1"/>
  <c r="R168" i="4"/>
  <c r="Y236" i="4"/>
  <c r="AA236" i="4"/>
  <c r="AA129" i="4"/>
  <c r="Y129" i="4"/>
  <c r="Q22" i="4"/>
  <c r="Z22" i="4" s="1"/>
  <c r="R22" i="4"/>
  <c r="Q54" i="4"/>
  <c r="Z54" i="4" s="1"/>
  <c r="R54" i="4"/>
  <c r="Y73" i="4"/>
  <c r="AA73" i="4"/>
  <c r="R200" i="4"/>
  <c r="Q200" i="4"/>
  <c r="Z200" i="4" s="1"/>
  <c r="Q112" i="4"/>
  <c r="Z112" i="4" s="1"/>
  <c r="R112" i="4"/>
  <c r="Q184" i="4"/>
  <c r="Z184" i="4" s="1"/>
  <c r="R184" i="4"/>
  <c r="AA69" i="4"/>
  <c r="Y69" i="4"/>
  <c r="AA45" i="4"/>
  <c r="Y45" i="4"/>
  <c r="AA53" i="4"/>
  <c r="Y53" i="4"/>
  <c r="AA27" i="4"/>
  <c r="Y27" i="4"/>
  <c r="AA75" i="4"/>
  <c r="Y75" i="4"/>
  <c r="AA67" i="4"/>
  <c r="Y67" i="4"/>
  <c r="AA37" i="4"/>
  <c r="Y37" i="4"/>
  <c r="Y191" i="4" l="1"/>
  <c r="Y90" i="4"/>
  <c r="AB90" i="4" s="1"/>
  <c r="Z183" i="4"/>
  <c r="AA183" i="4" s="1"/>
  <c r="AC183" i="4" s="1"/>
  <c r="Y76" i="4"/>
  <c r="Y250" i="4"/>
  <c r="AB250" i="4" s="1"/>
  <c r="Y137" i="4"/>
  <c r="AB137" i="4" s="1"/>
  <c r="AC137" i="4" s="1"/>
  <c r="Y215" i="4"/>
  <c r="AB215" i="4" s="1"/>
  <c r="AC215" i="4" s="1"/>
  <c r="Y153" i="4"/>
  <c r="AB153" i="4" s="1"/>
  <c r="AC153" i="4" s="1"/>
  <c r="Y121" i="4"/>
  <c r="AB121" i="4" s="1"/>
  <c r="Z130" i="4"/>
  <c r="AA130" i="4" s="1"/>
  <c r="AC130" i="4" s="1"/>
  <c r="Y188" i="4"/>
  <c r="AB188" i="4" s="1"/>
  <c r="AC188" i="4" s="1"/>
  <c r="Y62" i="4"/>
  <c r="Y109" i="4"/>
  <c r="AB109" i="4" s="1"/>
  <c r="AC109" i="4" s="1"/>
  <c r="Y34" i="4"/>
  <c r="AB34" i="4" s="1"/>
  <c r="AC34" i="4" s="1"/>
  <c r="AE34" i="4" s="1"/>
  <c r="Y35" i="4"/>
  <c r="AB35" i="4" s="1"/>
  <c r="AC35" i="4" s="1"/>
  <c r="AE35" i="4" s="1"/>
  <c r="AB26" i="4"/>
  <c r="AC26" i="4" s="1"/>
  <c r="AE26" i="4" s="1"/>
  <c r="Z28" i="4"/>
  <c r="AA28" i="4" s="1"/>
  <c r="Y170" i="4"/>
  <c r="AB170" i="4" s="1"/>
  <c r="AC170" i="4" s="1"/>
  <c r="Z111" i="4"/>
  <c r="AA111" i="4" s="1"/>
  <c r="AC111" i="4" s="1"/>
  <c r="Y138" i="4"/>
  <c r="AB138" i="4" s="1"/>
  <c r="Y207" i="4"/>
  <c r="AB207" i="4" s="1"/>
  <c r="AC207" i="4" s="1"/>
  <c r="Y163" i="4"/>
  <c r="AB163" i="4" s="1"/>
  <c r="AC163" i="4" s="1"/>
  <c r="Y233" i="4"/>
  <c r="AB233" i="4" s="1"/>
  <c r="AC233" i="4" s="1"/>
  <c r="Y113" i="4"/>
  <c r="AB113" i="4" s="1"/>
  <c r="AC113" i="4" s="1"/>
  <c r="Y84" i="4"/>
  <c r="AB84" i="4" s="1"/>
  <c r="AC84" i="4" s="1"/>
  <c r="Y186" i="4"/>
  <c r="AB186" i="4" s="1"/>
  <c r="AC186" i="4" s="1"/>
  <c r="Y95" i="4"/>
  <c r="AB95" i="4" s="1"/>
  <c r="AC95" i="4" s="1"/>
  <c r="Z182" i="4"/>
  <c r="AA182" i="4" s="1"/>
  <c r="AC182" i="4" s="1"/>
  <c r="Y59" i="4"/>
  <c r="AB59" i="4" s="1"/>
  <c r="AC59" i="4" s="1"/>
  <c r="Z150" i="4"/>
  <c r="AA150" i="4" s="1"/>
  <c r="AC150" i="4" s="1"/>
  <c r="Y237" i="4"/>
  <c r="AB237" i="4" s="1"/>
  <c r="AC237" i="4" s="1"/>
  <c r="Y43" i="4"/>
  <c r="AB43" i="4" s="1"/>
  <c r="AC43" i="4" s="1"/>
  <c r="Y247" i="4"/>
  <c r="AB247" i="4" s="1"/>
  <c r="AC247" i="4" s="1"/>
  <c r="Y178" i="4"/>
  <c r="AB178" i="4" s="1"/>
  <c r="AC178" i="4" s="1"/>
  <c r="Y189" i="4"/>
  <c r="AB189" i="4" s="1"/>
  <c r="AC189" i="4" s="1"/>
  <c r="Y116" i="4"/>
  <c r="Y220" i="4"/>
  <c r="AB220" i="4" s="1"/>
  <c r="AC220" i="4" s="1"/>
  <c r="Y204" i="4"/>
  <c r="AB204" i="4" s="1"/>
  <c r="Z204" i="4"/>
  <c r="AA204" i="4" s="1"/>
  <c r="Y140" i="4"/>
  <c r="AB140" i="4" s="1"/>
  <c r="Z140" i="4"/>
  <c r="AA140" i="4" s="1"/>
  <c r="Z229" i="4"/>
  <c r="AA229" i="4" s="1"/>
  <c r="Y229" i="4"/>
  <c r="AB229" i="4" s="1"/>
  <c r="Y100" i="4"/>
  <c r="AB100" i="4" s="1"/>
  <c r="Z100" i="4"/>
  <c r="AA100" i="4" s="1"/>
  <c r="Z118" i="4"/>
  <c r="AA118" i="4" s="1"/>
  <c r="AC118" i="4" s="1"/>
  <c r="Y212" i="4"/>
  <c r="AB212" i="4" s="1"/>
  <c r="Z212" i="4"/>
  <c r="AA212" i="4" s="1"/>
  <c r="Y106" i="4"/>
  <c r="AB106" i="4" s="1"/>
  <c r="AC106" i="4" s="1"/>
  <c r="Y36" i="4"/>
  <c r="AB36" i="4" s="1"/>
  <c r="AC36" i="4" s="1"/>
  <c r="AE36" i="4" s="1"/>
  <c r="AC227" i="4"/>
  <c r="Z151" i="4"/>
  <c r="AA151" i="4" s="1"/>
  <c r="AC151" i="4" s="1"/>
  <c r="Z177" i="4"/>
  <c r="AA177" i="4" s="1"/>
  <c r="AC177" i="4" s="1"/>
  <c r="Y246" i="4"/>
  <c r="AB246" i="4" s="1"/>
  <c r="AC246" i="4" s="1"/>
  <c r="Y68" i="4"/>
  <c r="AB68" i="4" s="1"/>
  <c r="AC68" i="4" s="1"/>
  <c r="AC123" i="4"/>
  <c r="Y82" i="4"/>
  <c r="AB82" i="4" s="1"/>
  <c r="AC82" i="4" s="1"/>
  <c r="Y223" i="4"/>
  <c r="AB223" i="4" s="1"/>
  <c r="AC223" i="4" s="1"/>
  <c r="Z60" i="4"/>
  <c r="AA60" i="4" s="1"/>
  <c r="AC60" i="4" s="1"/>
  <c r="Y105" i="4"/>
  <c r="AB105" i="4" s="1"/>
  <c r="Y198" i="4"/>
  <c r="AB198" i="4" s="1"/>
  <c r="AC198" i="4" s="1"/>
  <c r="Y161" i="4"/>
  <c r="AB161" i="4" s="1"/>
  <c r="AC161" i="4" s="1"/>
  <c r="Y146" i="4"/>
  <c r="AB146" i="4" s="1"/>
  <c r="AC146" i="4" s="1"/>
  <c r="Y167" i="4"/>
  <c r="AB167" i="4" s="1"/>
  <c r="AC167" i="4" s="1"/>
  <c r="Z159" i="4"/>
  <c r="AA159" i="4" s="1"/>
  <c r="AC159" i="4" s="1"/>
  <c r="Y214" i="4"/>
  <c r="AB214" i="4" s="1"/>
  <c r="AC214" i="4" s="1"/>
  <c r="Y143" i="4"/>
  <c r="AB143" i="4" s="1"/>
  <c r="AC143" i="4" s="1"/>
  <c r="Y179" i="4"/>
  <c r="AB179" i="4" s="1"/>
  <c r="AC179" i="4" s="1"/>
  <c r="Y175" i="4"/>
  <c r="AB175" i="4" s="1"/>
  <c r="AC175" i="4" s="1"/>
  <c r="Z201" i="4"/>
  <c r="AA201" i="4" s="1"/>
  <c r="Y201" i="4"/>
  <c r="AB201" i="4" s="1"/>
  <c r="Y225" i="4"/>
  <c r="AB225" i="4" s="1"/>
  <c r="Y239" i="4"/>
  <c r="AB239" i="4" s="1"/>
  <c r="AC239" i="4" s="1"/>
  <c r="Z174" i="4"/>
  <c r="AA174" i="4" s="1"/>
  <c r="AC174" i="4" s="1"/>
  <c r="Z134" i="4"/>
  <c r="AA134" i="4" s="1"/>
  <c r="AC134" i="4" s="1"/>
  <c r="Z185" i="4"/>
  <c r="AA185" i="4" s="1"/>
  <c r="AC185" i="4" s="1"/>
  <c r="Y55" i="4"/>
  <c r="AB55" i="4" s="1"/>
  <c r="AC55" i="4" s="1"/>
  <c r="Y103" i="4"/>
  <c r="AB103" i="4" s="1"/>
  <c r="AC103" i="4" s="1"/>
  <c r="Y231" i="4"/>
  <c r="AB231" i="4" s="1"/>
  <c r="AC231" i="4" s="1"/>
  <c r="Y249" i="4"/>
  <c r="AB249" i="4" s="1"/>
  <c r="Z249" i="4"/>
  <c r="AA249" i="4" s="1"/>
  <c r="Y219" i="4"/>
  <c r="AB219" i="4" s="1"/>
  <c r="AC219" i="4" s="1"/>
  <c r="Y114" i="4"/>
  <c r="AB114" i="4" s="1"/>
  <c r="AC114" i="4" s="1"/>
  <c r="Y66" i="4"/>
  <c r="AB66" i="4" s="1"/>
  <c r="AC66" i="4" s="1"/>
  <c r="Y44" i="4"/>
  <c r="AB44" i="4" s="1"/>
  <c r="AC44" i="4" s="1"/>
  <c r="Y222" i="4"/>
  <c r="AB222" i="4" s="1"/>
  <c r="AC222" i="4" s="1"/>
  <c r="Y241" i="4"/>
  <c r="AB241" i="4" s="1"/>
  <c r="AC241" i="4" s="1"/>
  <c r="Z206" i="4"/>
  <c r="AA206" i="4" s="1"/>
  <c r="AC206" i="4" s="1"/>
  <c r="Y226" i="4"/>
  <c r="AB226" i="4" s="1"/>
  <c r="AC226" i="4" s="1"/>
  <c r="Y124" i="4"/>
  <c r="AB124" i="4" s="1"/>
  <c r="AC124" i="4" s="1"/>
  <c r="Y32" i="4"/>
  <c r="AB32" i="4" s="1"/>
  <c r="AC32" i="4" s="1"/>
  <c r="AE32" i="4" s="1"/>
  <c r="Y149" i="4"/>
  <c r="AB149" i="4" s="1"/>
  <c r="AC149" i="4" s="1"/>
  <c r="Y102" i="4"/>
  <c r="AB102" i="4" s="1"/>
  <c r="Z102" i="4"/>
  <c r="AA102" i="4" s="1"/>
  <c r="Z230" i="4"/>
  <c r="AA230" i="4" s="1"/>
  <c r="Y230" i="4"/>
  <c r="AB230" i="4" s="1"/>
  <c r="Z158" i="4"/>
  <c r="AA158" i="4" s="1"/>
  <c r="Y158" i="4"/>
  <c r="AB158" i="4" s="1"/>
  <c r="Z166" i="4"/>
  <c r="AA166" i="4" s="1"/>
  <c r="Y166" i="4"/>
  <c r="AB166" i="4" s="1"/>
  <c r="Y110" i="4"/>
  <c r="AB110" i="4" s="1"/>
  <c r="Z110" i="4"/>
  <c r="AA110" i="4" s="1"/>
  <c r="Y52" i="4"/>
  <c r="AB52" i="4" s="1"/>
  <c r="AC52" i="4" s="1"/>
  <c r="Z142" i="4"/>
  <c r="AA142" i="4" s="1"/>
  <c r="Y142" i="4"/>
  <c r="AB142" i="4" s="1"/>
  <c r="Y16" i="4"/>
  <c r="Y20" i="4"/>
  <c r="Y19" i="4"/>
  <c r="Y154" i="4"/>
  <c r="AB154" i="4" s="1"/>
  <c r="AC154" i="4" s="1"/>
  <c r="Y29" i="4"/>
  <c r="AB29" i="4" s="1"/>
  <c r="AC29" i="4" s="1"/>
  <c r="AE29" i="4" s="1"/>
  <c r="Y47" i="4"/>
  <c r="AB47" i="4" s="1"/>
  <c r="AC47" i="4" s="1"/>
  <c r="Y15" i="4"/>
  <c r="Y57" i="4"/>
  <c r="AB57" i="4" s="1"/>
  <c r="AC57" i="4" s="1"/>
  <c r="Y79" i="4"/>
  <c r="AB79" i="4" s="1"/>
  <c r="AC79" i="4" s="1"/>
  <c r="Y61" i="4"/>
  <c r="AB61" i="4" s="1"/>
  <c r="AC61" i="4" s="1"/>
  <c r="Y85" i="4"/>
  <c r="AB85" i="4" s="1"/>
  <c r="AC85" i="4" s="1"/>
  <c r="Y31" i="4"/>
  <c r="AB31" i="4" s="1"/>
  <c r="Y181" i="4"/>
  <c r="AB181" i="4" s="1"/>
  <c r="AC181" i="4" s="1"/>
  <c r="Y63" i="4"/>
  <c r="AB63" i="4" s="1"/>
  <c r="Z83" i="4"/>
  <c r="AA83" i="4" s="1"/>
  <c r="Y83" i="4"/>
  <c r="AB83" i="4" s="1"/>
  <c r="AC197" i="4"/>
  <c r="Z98" i="4"/>
  <c r="AA98" i="4" s="1"/>
  <c r="Z172" i="4"/>
  <c r="AA172" i="4" s="1"/>
  <c r="Z39" i="4"/>
  <c r="AA39" i="4" s="1"/>
  <c r="Z21" i="4"/>
  <c r="AA21" i="4" s="1"/>
  <c r="Z50" i="4"/>
  <c r="AA50" i="4" s="1"/>
  <c r="Y98" i="4"/>
  <c r="AB98" i="4" s="1"/>
  <c r="Y39" i="4"/>
  <c r="Y172" i="4"/>
  <c r="AB172" i="4" s="1"/>
  <c r="AC138" i="4"/>
  <c r="AC250" i="4"/>
  <c r="Y50" i="4"/>
  <c r="AB50" i="4" s="1"/>
  <c r="AC49" i="4"/>
  <c r="AC48" i="4"/>
  <c r="AC74" i="4"/>
  <c r="AC121" i="4"/>
  <c r="AA71" i="4"/>
  <c r="AC157" i="4"/>
  <c r="Y156" i="4"/>
  <c r="AB156" i="4" s="1"/>
  <c r="AA156" i="4"/>
  <c r="AA77" i="4"/>
  <c r="AA93" i="4"/>
  <c r="AA87" i="4"/>
  <c r="Y117" i="4"/>
  <c r="AB117" i="4" s="1"/>
  <c r="AA117" i="4"/>
  <c r="AC242" i="4"/>
  <c r="AC90" i="4"/>
  <c r="AA31" i="4"/>
  <c r="AC42" i="4"/>
  <c r="Y23" i="4"/>
  <c r="AB23" i="4" s="1"/>
  <c r="AA23" i="4"/>
  <c r="Y80" i="4"/>
  <c r="AB80" i="4" s="1"/>
  <c r="AA80" i="4"/>
  <c r="AA63" i="4"/>
  <c r="AC91" i="4"/>
  <c r="Y77" i="4"/>
  <c r="AB77" i="4" s="1"/>
  <c r="Y93" i="4"/>
  <c r="AB93" i="4" s="1"/>
  <c r="AC213" i="4"/>
  <c r="AA145" i="4"/>
  <c r="Y145" i="4"/>
  <c r="AB145" i="4" s="1"/>
  <c r="Y209" i="4"/>
  <c r="AB209" i="4" s="1"/>
  <c r="AA209" i="4"/>
  <c r="AC217" i="4"/>
  <c r="AC252" i="4"/>
  <c r="AC194" i="4"/>
  <c r="AC253" i="4"/>
  <c r="AC210" i="4"/>
  <c r="Y81" i="4"/>
  <c r="AB81" i="4" s="1"/>
  <c r="AA81" i="4"/>
  <c r="AC101" i="4"/>
  <c r="AA225" i="4"/>
  <c r="AC205" i="4"/>
  <c r="Y87" i="4"/>
  <c r="AB87" i="4" s="1"/>
  <c r="AA105" i="4"/>
  <c r="Y71" i="4"/>
  <c r="AB71" i="4" s="1"/>
  <c r="Y119" i="4"/>
  <c r="AB119" i="4" s="1"/>
  <c r="AA119" i="4"/>
  <c r="Y40" i="4"/>
  <c r="AB40" i="4" s="1"/>
  <c r="AA40" i="4"/>
  <c r="Y65" i="4"/>
  <c r="AB65" i="4" s="1"/>
  <c r="AA65" i="4"/>
  <c r="AB195" i="4"/>
  <c r="AC195" i="4" s="1"/>
  <c r="AB131" i="4"/>
  <c r="AC131" i="4" s="1"/>
  <c r="AB155" i="4"/>
  <c r="AC155" i="4" s="1"/>
  <c r="AB141" i="4"/>
  <c r="AC141" i="4" s="1"/>
  <c r="AB73" i="4"/>
  <c r="AC73" i="4" s="1"/>
  <c r="AB203" i="4"/>
  <c r="AC203" i="4" s="1"/>
  <c r="AB191" i="4"/>
  <c r="AC191" i="4" s="1"/>
  <c r="AB64" i="4"/>
  <c r="AC64" i="4" s="1"/>
  <c r="AB235" i="4"/>
  <c r="AC235" i="4" s="1"/>
  <c r="Y96" i="4"/>
  <c r="AA96" i="4"/>
  <c r="AB148" i="4"/>
  <c r="AC148" i="4" s="1"/>
  <c r="AB92" i="4"/>
  <c r="AC92" i="4" s="1"/>
  <c r="AB62" i="4"/>
  <c r="AC62" i="4" s="1"/>
  <c r="Y24" i="4"/>
  <c r="AA24" i="4"/>
  <c r="AB78" i="4"/>
  <c r="AC78" i="4" s="1"/>
  <c r="AC243" i="4"/>
  <c r="AB88" i="4"/>
  <c r="AC88" i="4" s="1"/>
  <c r="AB245" i="4"/>
  <c r="AC245" i="4" s="1"/>
  <c r="AA25" i="4"/>
  <c r="Y25" i="4"/>
  <c r="AB25" i="4" s="1"/>
  <c r="AB251" i="4"/>
  <c r="AC251" i="4" s="1"/>
  <c r="AB129" i="4"/>
  <c r="AC129" i="4" s="1"/>
  <c r="Y89" i="4"/>
  <c r="AA89" i="4"/>
  <c r="Y126" i="4"/>
  <c r="AA126" i="4"/>
  <c r="AB228" i="4"/>
  <c r="AC228" i="4" s="1"/>
  <c r="Y58" i="4"/>
  <c r="AA58" i="4"/>
  <c r="Y190" i="4"/>
  <c r="AA190" i="4"/>
  <c r="AB211" i="4"/>
  <c r="AC211" i="4" s="1"/>
  <c r="AC107" i="4"/>
  <c r="AB67" i="4"/>
  <c r="AC67" i="4" s="1"/>
  <c r="AB53" i="4"/>
  <c r="AC53" i="4" s="1"/>
  <c r="AB236" i="4"/>
  <c r="AC236" i="4" s="1"/>
  <c r="AB116" i="4"/>
  <c r="AC116" i="4" s="1"/>
  <c r="AB115" i="4"/>
  <c r="AC115" i="4" s="1"/>
  <c r="AB139" i="4"/>
  <c r="AC139" i="4" s="1"/>
  <c r="AC218" i="4"/>
  <c r="AB238" i="4"/>
  <c r="AC238" i="4" s="1"/>
  <c r="Y135" i="4"/>
  <c r="AA135" i="4"/>
  <c r="AB147" i="4"/>
  <c r="AC147" i="4" s="1"/>
  <c r="AA41" i="4"/>
  <c r="Y41" i="4"/>
  <c r="AC187" i="4"/>
  <c r="AB133" i="4"/>
  <c r="AC133" i="4" s="1"/>
  <c r="AC122" i="4"/>
  <c r="Y199" i="4"/>
  <c r="AA199" i="4"/>
  <c r="AC56" i="4"/>
  <c r="AC162" i="4"/>
  <c r="Y254" i="4"/>
  <c r="AB254" i="4" s="1"/>
  <c r="AA254" i="4"/>
  <c r="Y97" i="4"/>
  <c r="AA97" i="4"/>
  <c r="AA168" i="4"/>
  <c r="Y168" i="4"/>
  <c r="AB37" i="4"/>
  <c r="AC37" i="4" s="1"/>
  <c r="AE37" i="4" s="1"/>
  <c r="AB27" i="4"/>
  <c r="AC27" i="4" s="1"/>
  <c r="AE27" i="4" s="1"/>
  <c r="AB45" i="4"/>
  <c r="AC45" i="4" s="1"/>
  <c r="AA112" i="4"/>
  <c r="Y112" i="4"/>
  <c r="Y22" i="4"/>
  <c r="AA22" i="4"/>
  <c r="AB202" i="4"/>
  <c r="AC202" i="4" s="1"/>
  <c r="AB108" i="4"/>
  <c r="AC108" i="4" s="1"/>
  <c r="Y86" i="4"/>
  <c r="AB86" i="4" s="1"/>
  <c r="AA86" i="4"/>
  <c r="AB72" i="4"/>
  <c r="AC72" i="4" s="1"/>
  <c r="Y70" i="4"/>
  <c r="AA70" i="4"/>
  <c r="AA104" i="4"/>
  <c r="Y104" i="4"/>
  <c r="AA192" i="4"/>
  <c r="Y192" i="4"/>
  <c r="AA216" i="4"/>
  <c r="Y216" i="4"/>
  <c r="AA232" i="4"/>
  <c r="Y232" i="4"/>
  <c r="AB99" i="4"/>
  <c r="AC99" i="4" s="1"/>
  <c r="Y38" i="4"/>
  <c r="AA38" i="4"/>
  <c r="AA240" i="4"/>
  <c r="Y240" i="4"/>
  <c r="AA144" i="4"/>
  <c r="Y144" i="4"/>
  <c r="AA200" i="4"/>
  <c r="Y200" i="4"/>
  <c r="Y54" i="4"/>
  <c r="AA54" i="4"/>
  <c r="Y18" i="4"/>
  <c r="AA18" i="4"/>
  <c r="AA94" i="4"/>
  <c r="Y94" i="4"/>
  <c r="AA160" i="4"/>
  <c r="Y160" i="4"/>
  <c r="AB75" i="4"/>
  <c r="AC75" i="4" s="1"/>
  <c r="AA248" i="4"/>
  <c r="Y248" i="4"/>
  <c r="AA152" i="4"/>
  <c r="Y152" i="4"/>
  <c r="AA128" i="4"/>
  <c r="Y128" i="4"/>
  <c r="Y33" i="4"/>
  <c r="AA33" i="4"/>
  <c r="AA30" i="4"/>
  <c r="Y30" i="4"/>
  <c r="AA208" i="4"/>
  <c r="Y208" i="4"/>
  <c r="AA14" i="4"/>
  <c r="Y14" i="4"/>
  <c r="AA184" i="4"/>
  <c r="Y184" i="4"/>
  <c r="AB76" i="4"/>
  <c r="AC76" i="4" s="1"/>
  <c r="AA224" i="4"/>
  <c r="Y224" i="4"/>
  <c r="AA136" i="4"/>
  <c r="Y136" i="4"/>
  <c r="AA176" i="4"/>
  <c r="Y176" i="4"/>
  <c r="AB234" i="4"/>
  <c r="AC234" i="4" s="1"/>
  <c r="AA120" i="4"/>
  <c r="Y120" i="4"/>
  <c r="AB120" i="4" s="1"/>
  <c r="AB51" i="4"/>
  <c r="AC51" i="4" s="1"/>
  <c r="AA46" i="4"/>
  <c r="Y46" i="4"/>
  <c r="AB69" i="4"/>
  <c r="AC69" i="4" s="1"/>
  <c r="T10" i="4"/>
  <c r="T11" i="4"/>
  <c r="T12" i="4"/>
  <c r="T13" i="4"/>
  <c r="S10" i="4"/>
  <c r="S11" i="4"/>
  <c r="S12" i="4"/>
  <c r="S13" i="4"/>
  <c r="I10" i="4"/>
  <c r="N10" i="4" s="1"/>
  <c r="I11" i="4"/>
  <c r="N11" i="4" s="1"/>
  <c r="I12" i="4"/>
  <c r="N12" i="4" s="1"/>
  <c r="I13" i="4"/>
  <c r="N13" i="4" s="1"/>
  <c r="G10" i="4"/>
  <c r="L10" i="4" s="1"/>
  <c r="G11" i="4"/>
  <c r="L11" i="4" s="1"/>
  <c r="G12" i="4"/>
  <c r="L12" i="4" s="1"/>
  <c r="G13" i="4"/>
  <c r="L13" i="4" s="1"/>
  <c r="C31" i="5"/>
  <c r="C11" i="5"/>
  <c r="AB17" i="4" s="1"/>
  <c r="AC17" i="4" s="1"/>
  <c r="AB39" i="4" l="1"/>
  <c r="AC39" i="4" s="1"/>
  <c r="AE39" i="4" s="1"/>
  <c r="AB28" i="4"/>
  <c r="AC28" i="4" s="1"/>
  <c r="AE28" i="4" s="1"/>
  <c r="AC100" i="4"/>
  <c r="AC140" i="4"/>
  <c r="AC212" i="4"/>
  <c r="AC229" i="4"/>
  <c r="AC204" i="4"/>
  <c r="AC201" i="4"/>
  <c r="AC230" i="4"/>
  <c r="AC249" i="4"/>
  <c r="AC142" i="4"/>
  <c r="AC110" i="4"/>
  <c r="AC102" i="4"/>
  <c r="AC166" i="4"/>
  <c r="AC158" i="4"/>
  <c r="AB19" i="4"/>
  <c r="AC19" i="4" s="1"/>
  <c r="AB15" i="4"/>
  <c r="AC15" i="4" s="1"/>
  <c r="AB16" i="4"/>
  <c r="AC16" i="4" s="1"/>
  <c r="K17" i="4"/>
  <c r="AE17" i="4" s="1"/>
  <c r="K20" i="4"/>
  <c r="K16" i="4"/>
  <c r="K10" i="4"/>
  <c r="K15" i="4"/>
  <c r="K19" i="4"/>
  <c r="K13" i="4"/>
  <c r="K18" i="4"/>
  <c r="K14" i="4"/>
  <c r="K12" i="4"/>
  <c r="K21" i="4"/>
  <c r="K11" i="4"/>
  <c r="AB20" i="4"/>
  <c r="AC20" i="4" s="1"/>
  <c r="AE20" i="4" s="1"/>
  <c r="U10" i="4"/>
  <c r="X10" i="4" s="1"/>
  <c r="AB21" i="4"/>
  <c r="AC21" i="4" s="1"/>
  <c r="AC31" i="4"/>
  <c r="AE31" i="4" s="1"/>
  <c r="M13" i="4"/>
  <c r="P13" i="4" s="1"/>
  <c r="M12" i="4"/>
  <c r="P12" i="4" s="1"/>
  <c r="R12" i="4" s="1"/>
  <c r="AC63" i="4"/>
  <c r="AC98" i="4"/>
  <c r="AC50" i="4"/>
  <c r="AC83" i="4"/>
  <c r="AC172" i="4"/>
  <c r="AC80" i="4"/>
  <c r="AC156" i="4"/>
  <c r="AC77" i="4"/>
  <c r="AC117" i="4"/>
  <c r="AC87" i="4"/>
  <c r="AC93" i="4"/>
  <c r="AC23" i="4"/>
  <c r="AE23" i="4" s="1"/>
  <c r="AC71" i="4"/>
  <c r="AC40" i="4"/>
  <c r="AE40" i="4" s="1"/>
  <c r="AC145" i="4"/>
  <c r="AC209" i="4"/>
  <c r="AC81" i="4"/>
  <c r="AC25" i="4"/>
  <c r="AE25" i="4" s="1"/>
  <c r="AC119" i="4"/>
  <c r="AC225" i="4"/>
  <c r="AC105" i="4"/>
  <c r="AB248" i="4"/>
  <c r="AC248" i="4" s="1"/>
  <c r="AB136" i="4"/>
  <c r="AC136" i="4" s="1"/>
  <c r="AB184" i="4"/>
  <c r="AC184" i="4" s="1"/>
  <c r="AB24" i="4"/>
  <c r="AC24" i="4" s="1"/>
  <c r="AE24" i="4" s="1"/>
  <c r="AB96" i="4"/>
  <c r="AC96" i="4" s="1"/>
  <c r="AB58" i="4"/>
  <c r="AC58" i="4" s="1"/>
  <c r="AB89" i="4"/>
  <c r="AC89" i="4" s="1"/>
  <c r="AC65" i="4"/>
  <c r="AB70" i="4"/>
  <c r="AC70" i="4" s="1"/>
  <c r="AB199" i="4"/>
  <c r="AC199" i="4" s="1"/>
  <c r="AB126" i="4"/>
  <c r="AC126" i="4" s="1"/>
  <c r="AB208" i="4"/>
  <c r="AC208" i="4" s="1"/>
  <c r="AB128" i="4"/>
  <c r="AC128" i="4" s="1"/>
  <c r="AB144" i="4"/>
  <c r="AC144" i="4" s="1"/>
  <c r="AB38" i="4"/>
  <c r="AC38" i="4" s="1"/>
  <c r="AE38" i="4" s="1"/>
  <c r="AB168" i="4"/>
  <c r="AC168" i="4" s="1"/>
  <c r="AB135" i="4"/>
  <c r="AC135" i="4" s="1"/>
  <c r="AB46" i="4"/>
  <c r="AC46" i="4" s="1"/>
  <c r="AB18" i="4"/>
  <c r="AC18" i="4" s="1"/>
  <c r="AB190" i="4"/>
  <c r="AC190" i="4" s="1"/>
  <c r="AB240" i="4"/>
  <c r="AC240" i="4" s="1"/>
  <c r="AB232" i="4"/>
  <c r="AC232" i="4" s="1"/>
  <c r="AB112" i="4"/>
  <c r="AC112" i="4" s="1"/>
  <c r="AB97" i="4"/>
  <c r="AC97" i="4" s="1"/>
  <c r="AC254" i="4"/>
  <c r="AB41" i="4"/>
  <c r="AC41" i="4" s="1"/>
  <c r="AE41" i="4" s="1"/>
  <c r="AB224" i="4"/>
  <c r="AC224" i="4" s="1"/>
  <c r="AB14" i="4"/>
  <c r="AC14" i="4" s="1"/>
  <c r="AE14" i="4" s="1"/>
  <c r="AB33" i="4"/>
  <c r="AC33" i="4" s="1"/>
  <c r="AE33" i="4" s="1"/>
  <c r="AB160" i="4"/>
  <c r="AC160" i="4" s="1"/>
  <c r="AB200" i="4"/>
  <c r="AC200" i="4" s="1"/>
  <c r="AB192" i="4"/>
  <c r="AC192" i="4" s="1"/>
  <c r="AB22" i="4"/>
  <c r="AC22" i="4" s="1"/>
  <c r="AE22" i="4" s="1"/>
  <c r="AC120" i="4"/>
  <c r="AB94" i="4"/>
  <c r="AC94" i="4" s="1"/>
  <c r="AB104" i="4"/>
  <c r="AC104" i="4" s="1"/>
  <c r="AC86" i="4"/>
  <c r="AB176" i="4"/>
  <c r="AC176" i="4" s="1"/>
  <c r="AB30" i="4"/>
  <c r="AC30" i="4" s="1"/>
  <c r="AE30" i="4" s="1"/>
  <c r="AB152" i="4"/>
  <c r="AC152" i="4" s="1"/>
  <c r="AB216" i="4"/>
  <c r="AC216" i="4" s="1"/>
  <c r="AB54" i="4"/>
  <c r="AC54" i="4" s="1"/>
  <c r="U13" i="4"/>
  <c r="U12" i="4"/>
  <c r="U11" i="4"/>
  <c r="X11" i="4" s="1"/>
  <c r="M11" i="4"/>
  <c r="P11" i="4" s="1"/>
  <c r="M10" i="4"/>
  <c r="P10" i="4" s="1"/>
  <c r="AE18" i="4" l="1"/>
  <c r="AE16" i="4"/>
  <c r="AE21" i="4"/>
  <c r="AE15" i="4"/>
  <c r="AE19" i="4"/>
  <c r="X13" i="4"/>
  <c r="X12" i="4"/>
  <c r="Q13" i="4"/>
  <c r="Z13" i="4" s="1"/>
  <c r="R13" i="4"/>
  <c r="Q12" i="4"/>
  <c r="Z12" i="4" s="1"/>
  <c r="Q11" i="4"/>
  <c r="Z11" i="4" s="1"/>
  <c r="R11" i="4"/>
  <c r="Q10" i="4"/>
  <c r="Z10" i="4" s="1"/>
  <c r="R10" i="4"/>
  <c r="AA13" i="4" l="1"/>
  <c r="Y13" i="4"/>
  <c r="AB13" i="4" s="1"/>
  <c r="AA12" i="4"/>
  <c r="Y12" i="4"/>
  <c r="Y10" i="4"/>
  <c r="AA10" i="4"/>
  <c r="Y11" i="4"/>
  <c r="AA11" i="4"/>
  <c r="AC13" i="4" l="1"/>
  <c r="AE13" i="4" s="1"/>
  <c r="AB10" i="4"/>
  <c r="AC10" i="4" s="1"/>
  <c r="AE10" i="4" s="1"/>
  <c r="AB12" i="4"/>
  <c r="AC12" i="4" s="1"/>
  <c r="AE12" i="4" s="1"/>
  <c r="AB11" i="4"/>
  <c r="AC11" i="4" s="1"/>
  <c r="AE1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9" authorId="0" shapeId="0" xr:uid="{AC726677-E21B-4EA7-BAF4-3CAFFFF0119D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минимал харорати</t>
        </r>
      </text>
    </comment>
    <comment ref="C9" authorId="0" shapeId="0" xr:uid="{17F482C8-2E40-4C53-AEB6-401FCE859588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максимал харорати</t>
        </r>
      </text>
    </comment>
    <comment ref="D9" authorId="0" shapeId="0" xr:uid="{1E58DE5F-5083-4BD4-9EC1-8BB9F132898D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E9" authorId="0" shapeId="0" xr:uid="{4B0D083F-AD7A-48F1-886C-439BD1CD0A6F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неча қисми булутли бўлди. Масалан,
0 - булут кузатилмади
0.5 - куннинг таҳминан ярми булутли бўлди
1.0 - кун мобайнида Қуёш "чиқмади", ва ҳкз.
Агар булут қоплмаси ҳақида маълумот қайд қилинмаган бўлса, бу катакни !!!БЎШ ҚОЛДИРИНГ!!!
</t>
        </r>
      </text>
    </comment>
    <comment ref="F9" authorId="0" shapeId="0" xr:uid="{ADBE9B8F-A103-4EA7-8C2D-0525936737DF}">
      <text>
        <r>
          <rPr>
            <sz val="9"/>
            <color indexed="81"/>
            <rFont val="Tahoma"/>
            <charset val="1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G9" authorId="0" shapeId="0" xr:uid="{D43EB542-FDEB-4076-8F46-E16ECA793CDB}">
      <text>
        <r>
          <rPr>
            <sz val="9"/>
            <color indexed="81"/>
            <rFont val="Tahoma"/>
            <charset val="1"/>
          </rPr>
          <t xml:space="preserve">
Куннинг ўртача харорати</t>
        </r>
      </text>
    </comment>
    <comment ref="H9" authorId="0" shapeId="0" xr:uid="{0C193B4E-6F94-4A91-B179-A3846BE1F65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I9" authorId="0" shapeId="0" xr:uid="{D82D77A9-CEA6-48E5-A96F-91027C3D8BAE}">
      <text>
        <r>
          <rPr>
            <sz val="9"/>
            <color indexed="81"/>
            <rFont val="Tahoma"/>
            <charset val="1"/>
          </rPr>
          <t xml:space="preserve">
Куннинг тартиб рақами. 1-366 оралиқда бўлади</t>
        </r>
      </text>
    </comment>
    <comment ref="J9" authorId="0" shapeId="0" xr:uid="{3E9C7233-A29E-4FEB-884C-71CADE335C7E}">
      <text>
        <r>
          <rPr>
            <sz val="9"/>
            <color indexed="81"/>
            <rFont val="Tahoma"/>
            <charset val="1"/>
          </rPr>
          <t xml:space="preserve">
Атмосфера босими. кПа да ифодаланади</t>
        </r>
      </text>
    </comment>
    <comment ref="K9" authorId="0" shapeId="0" xr:uid="{2149552E-0A5D-435A-AB53-20FC9094FE23}">
      <text>
        <r>
          <rPr>
            <sz val="9"/>
            <color indexed="81"/>
            <rFont val="Tahoma"/>
            <charset val="1"/>
          </rPr>
          <t xml:space="preserve">
Психрометрик константа. </t>
        </r>
      </text>
    </comment>
    <comment ref="L9" authorId="0" shapeId="0" xr:uid="{3064EF6D-DA10-4C8A-B25E-4AE3A9519534}">
      <text>
        <r>
          <rPr>
            <sz val="9"/>
            <color indexed="81"/>
            <rFont val="Tahoma"/>
            <charset val="1"/>
          </rPr>
          <t xml:space="preserve">
Хавонинг буғга тўйиниш босими коэффициенти</t>
        </r>
      </text>
    </comment>
    <comment ref="M9" authorId="0" shapeId="0" xr:uid="{32D7F614-38C2-49FF-8BDC-318063E6B1BE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N9" authorId="0" shapeId="0" xr:uid="{79C57085-473E-4232-91EF-E115AA85CC90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O9" authorId="0" shapeId="0" xr:uid="{7E49C96A-0351-493F-87BD-BD8702A1911A}">
      <text>
        <r>
          <rPr>
            <sz val="9"/>
            <color indexed="81"/>
            <rFont val="Tahoma"/>
            <charset val="1"/>
          </rPr>
          <t xml:space="preserve">
Кенгликнинг радиандаги ифодаси. </t>
        </r>
      </text>
    </comment>
    <comment ref="P9" authorId="0" shapeId="0" xr:uid="{0E281728-358F-41C0-9952-6371E7D62DF4}">
      <text>
        <r>
          <rPr>
            <sz val="9"/>
            <color indexed="81"/>
            <rFont val="Tahoma"/>
            <charset val="1"/>
          </rPr>
          <t xml:space="preserve">
Кун ботиш соатининг бурчаги. Радианда.</t>
        </r>
      </text>
    </comment>
    <comment ref="Q9" authorId="0" shapeId="0" xr:uid="{6CC1B6EC-46AC-46E4-996F-0D1D7FF3B6A3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R9" authorId="0" shapeId="0" xr:uid="{0AE267D5-C499-4323-B3A1-CD1DC27B7F4A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S9" authorId="0" shapeId="0" xr:uid="{DC8852E4-4FEE-4E7E-A085-D8A9A2B268B1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T9" authorId="0" shapeId="0" xr:uid="{3AF8B28E-21C7-492C-9F64-67841A4E4D03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U9" authorId="0" shapeId="0" xr:uid="{43392428-C8D0-4104-944B-4DDFCA6B34D6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V9" authorId="0" shapeId="0" xr:uid="{F05E883A-BAAE-4C39-B9C1-3BB5FA32A254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W9" authorId="0" shapeId="0" xr:uid="{CE581114-E60C-4F02-B4A1-70E65350DFB2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X9" authorId="0" shapeId="0" xr:uid="{FF60FE69-4563-47FF-853A-3AB38A07D144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Y9" authorId="0" shapeId="0" xr:uid="{6C1C1B8E-F728-4B31-B752-CD113E21E282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Z9" authorId="0" shapeId="0" xr:uid="{461CD32B-4D1C-44AD-9FB6-C3D83B63C1B2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A9" authorId="0" shapeId="0" xr:uid="{51358EA9-E4D5-4D68-9FBE-F0B1E1CC4816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B9" authorId="0" shapeId="0" xr:uid="{2FD42D82-9DD7-4507-B7E1-ADA259EAF622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C9" authorId="0" shapeId="0" xr:uid="{054AFDAC-454D-4EA8-A247-36B86DFF252D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D9" authorId="0" shapeId="0" xr:uid="{1AE4FD73-D5B3-48BE-AC2D-14A9E52C9F6D}">
      <text>
        <r>
          <rPr>
            <sz val="9"/>
            <color indexed="81"/>
            <rFont val="Tahoma"/>
            <charset val="1"/>
          </rPr>
          <t xml:space="preserve">
2м баландликдаги шамол тезлиги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sherzodr</author>
  </authors>
  <commentList>
    <comment ref="B9" authorId="0" shapeId="0" xr:uid="{6F07001A-A48D-4CCC-9BE1-265FD6D1C365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минимал харорати</t>
        </r>
      </text>
    </comment>
    <comment ref="C9" authorId="0" shapeId="0" xr:uid="{2AE9DB05-FBD7-4BAF-B2BB-FABBD4A9D304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максимал харорати</t>
        </r>
      </text>
    </comment>
    <comment ref="D9" authorId="0" shapeId="0" xr:uid="{8A9B778C-4DA0-4FE8-A2B1-80888323EB74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 мобайнидаги қайд қилинган жами шамолнинг ўртача  тезлиги (метр/секунд). 
Шамол миқдори қайд қилинмаган бўлса бу катакни !!!БЎШ ҚОЛДИРИНГ!!!. ФАОнинг йўриқномасига кўра дастур 2м/с шамолни таҳмин қилади. </t>
        </r>
      </text>
    </comment>
    <comment ref="E9" authorId="0" shapeId="0" xr:uid="{0E175D36-D2C0-4327-9A9E-EA4CB03C7A3A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Куннинг неча қисми булутли бўлди. Масалан,
0 - булут кузатилмади
0.5 - куннинг таҳминан ярми булутли бўлди
1.0 - кун мобайнида Қуёш "чиқмади", ва ҳкз.
Агар булут қоплмаси ҳақида маълумот қайд қилинмаган бўлса, бу катакни !!!БЎШ ҚОЛДИРИНГ!!!
</t>
        </r>
      </text>
    </comment>
    <comment ref="F9" authorId="0" shapeId="0" xr:uid="{92CF3DE7-4AB2-4059-AD52-4FF1D51A64E4}">
      <text>
        <r>
          <rPr>
            <sz val="9"/>
            <color indexed="81"/>
            <rFont val="Tahoma"/>
            <charset val="1"/>
          </rPr>
          <t xml:space="preserve">
Кун мобайнида ер юзасининг ҳар м2 майдонига тушган Қуёш радиацияси (MJ/м2/кун). Агар радиация ўлчанмаган бўлса бу катакни !!!БЎШ ҚОЛДИРИНГ!!!!</t>
        </r>
      </text>
    </comment>
    <comment ref="G9" authorId="0" shapeId="0" xr:uid="{8896DCB6-C9AC-44DB-9522-F9083702E15D}">
      <text>
        <r>
          <rPr>
            <sz val="9"/>
            <color indexed="81"/>
            <rFont val="Tahoma"/>
            <charset val="1"/>
          </rPr>
          <t xml:space="preserve">
Куннинг ўртача харорати</t>
        </r>
      </text>
    </comment>
    <comment ref="H9" authorId="0" shapeId="0" xr:uid="{F65745AD-6971-4CB8-85DF-0FBCF4AC2FFB}">
      <text>
        <r>
          <rPr>
            <sz val="9"/>
            <color indexed="81"/>
            <rFont val="Tahoma"/>
            <family val="2"/>
          </rPr>
          <t xml:space="preserve">
Шудринг харорати. Одатда куннинг минимал хароратидан 2-3 даражада паст бўлади</t>
        </r>
      </text>
    </comment>
    <comment ref="I9" authorId="0" shapeId="0" xr:uid="{88D86B95-09C4-4C06-8E5E-CFAA6CF4EFDD}">
      <text>
        <r>
          <rPr>
            <sz val="9"/>
            <color indexed="81"/>
            <rFont val="Tahoma"/>
            <charset val="1"/>
          </rPr>
          <t xml:space="preserve">
Куннинг тартиб рақами. 1-366 оралиқда бўлади</t>
        </r>
      </text>
    </comment>
    <comment ref="J9" authorId="0" shapeId="0" xr:uid="{2AF293EC-8B07-42ED-A50B-146EF9DCAD1E}">
      <text>
        <r>
          <rPr>
            <sz val="9"/>
            <color indexed="81"/>
            <rFont val="Tahoma"/>
            <charset val="1"/>
          </rPr>
          <t xml:space="preserve">
Атмосфера босими. кПа да ифодаланади</t>
        </r>
      </text>
    </comment>
    <comment ref="K9" authorId="0" shapeId="0" xr:uid="{684C8427-C015-4CF4-8970-BB446DA2B195}">
      <text>
        <r>
          <rPr>
            <sz val="9"/>
            <color indexed="81"/>
            <rFont val="Tahoma"/>
            <charset val="1"/>
          </rPr>
          <t xml:space="preserve">
Психрометрик константа. </t>
        </r>
      </text>
    </comment>
    <comment ref="L9" authorId="0" shapeId="0" xr:uid="{1825C989-3DBB-402D-B267-45E653CD975F}">
      <text>
        <r>
          <rPr>
            <sz val="9"/>
            <color indexed="81"/>
            <rFont val="Tahoma"/>
            <charset val="1"/>
          </rPr>
          <t xml:space="preserve">
Хавонинг буғга тўйиниш босими коэффициенти</t>
        </r>
      </text>
    </comment>
    <comment ref="M9" authorId="0" shapeId="0" xr:uid="{C82A4413-5AB9-49E6-84ED-35341BA01485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Қуёшнинг муайян кундаги экваторга нисбатан нишаби. Манфий рақам Қуёшнинг экватор чизиғидан жанубда эканлигини ифодалайди. 
Ўлчов бирлиги: радиан</t>
        </r>
      </text>
    </comment>
    <comment ref="N9" authorId="0" shapeId="0" xr:uid="{AE0FD1FF-41CE-4081-950F-1BFA21767F02}">
      <text>
        <r>
          <rPr>
            <b/>
            <sz val="9"/>
            <color indexed="81"/>
            <rFont val="Tahoma"/>
            <charset val="1"/>
          </rPr>
          <t>sherzodr:</t>
        </r>
        <r>
          <rPr>
            <sz val="9"/>
            <color indexed="81"/>
            <rFont val="Tahoma"/>
            <charset val="1"/>
          </rPr>
          <t xml:space="preserve">
Ер - Қуёш нисбий масофасининг акс пропорцияси. Яъни, кичик рақам масофанинг узоқлигини билдиради. </t>
        </r>
      </text>
    </comment>
    <comment ref="O9" authorId="0" shapeId="0" xr:uid="{7B02BF4A-2E8E-46F7-9A5D-878741756EB9}">
      <text>
        <r>
          <rPr>
            <sz val="9"/>
            <color indexed="81"/>
            <rFont val="Tahoma"/>
            <charset val="1"/>
          </rPr>
          <t xml:space="preserve">
Кенгликнинг радиандаги ифодаси. </t>
        </r>
      </text>
    </comment>
    <comment ref="P9" authorId="0" shapeId="0" xr:uid="{BA8F2B4B-66B0-4704-90DF-193C6464F2D3}">
      <text>
        <r>
          <rPr>
            <sz val="9"/>
            <color indexed="81"/>
            <rFont val="Tahoma"/>
            <charset val="1"/>
          </rPr>
          <t xml:space="preserve">
Кун ботиш соатининг бурчаги. Радианда.</t>
        </r>
      </text>
    </comment>
    <comment ref="Q9" authorId="0" shapeId="0" xr:uid="{819BF68E-E98C-4B9D-9C4C-EC5A7CDA07CE}">
      <text>
        <r>
          <rPr>
            <sz val="9"/>
            <color indexed="81"/>
            <rFont val="Tahoma"/>
            <family val="2"/>
          </rPr>
          <t xml:space="preserve">
Муайян санада атмосфера сиртига етиб келувчи Қуёш радиацияси миқдори. Ўлчов бирлиги: MJ/m2/kun</t>
        </r>
      </text>
    </comment>
    <comment ref="R9" authorId="0" shapeId="0" xr:uid="{F3B35FCD-9621-47C9-9C5D-CB354F15A70B}">
      <text>
        <r>
          <rPr>
            <sz val="9"/>
            <color indexed="81"/>
            <rFont val="Tahoma"/>
            <family val="2"/>
          </rPr>
          <t xml:space="preserve">
Кунниг узунлиги. Соатда.</t>
        </r>
      </text>
    </comment>
    <comment ref="S9" authorId="0" shapeId="0" xr:uid="{F2105C3B-51E2-43C0-B8AF-9E0DF60D445A}">
      <text>
        <r>
          <rPr>
            <sz val="9"/>
            <color indexed="81"/>
            <rFont val="Tahoma"/>
            <family val="2"/>
          </rPr>
          <t xml:space="preserve">
Куннинг минимал хароратида ҳавонинг намликка тўйиниш босими. Ўлчов бирлиги: кПа</t>
        </r>
      </text>
    </comment>
    <comment ref="T9" authorId="0" shapeId="0" xr:uid="{90F5AC0F-FEF9-48B4-809A-F6D67DC168E1}">
      <text>
        <r>
          <rPr>
            <sz val="9"/>
            <color indexed="81"/>
            <rFont val="Tahoma"/>
            <family val="2"/>
          </rPr>
          <t xml:space="preserve">
Куннинг максимал хароратида ҳавонинг намликка тўйиниш босими. Ўлчов бирлиги: кПа</t>
        </r>
      </text>
    </comment>
    <comment ref="U9" authorId="0" shapeId="0" xr:uid="{FA9C73CA-4573-490D-9C2E-738A85A3B5A3}">
      <text>
        <r>
          <rPr>
            <sz val="9"/>
            <color indexed="81"/>
            <rFont val="Tahoma"/>
            <family val="2"/>
          </rPr>
          <t xml:space="preserve">
Минимал ва максимал тўйиниш босимларининг ўртачаси. Ўлчов бирлиги: кПа</t>
        </r>
      </text>
    </comment>
    <comment ref="V9" authorId="0" shapeId="0" xr:uid="{8D33CA59-9CE4-425C-96C9-69F50B86785A}">
      <text>
        <r>
          <rPr>
            <sz val="9"/>
            <color indexed="81"/>
            <rFont val="Tahoma"/>
            <family val="2"/>
          </rPr>
          <t xml:space="preserve">
Шудринг харорати учун хавонинг намликка тўйиниш босими. Ўлчов бирлиги: кПа</t>
        </r>
      </text>
    </comment>
    <comment ref="W9" authorId="0" shapeId="0" xr:uid="{57D80A27-4B92-491F-9E41-3ACD842CD1A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Айни намлик босими. Агар нисбий намлик маълумоти бўлмаса, шудринг хароратидаги намлик босимини таҳмин қилади. Шудринг нуқтасини ФАОнинг йўриқномасига кўра таҳминан қилади.</t>
        </r>
      </text>
    </comment>
    <comment ref="X9" authorId="0" shapeId="0" xr:uid="{75071F31-3EE0-443F-A9B1-6AA960DD02C7}">
      <text>
        <r>
          <rPr>
            <sz val="9"/>
            <color indexed="81"/>
            <rFont val="Tahoma"/>
            <family val="2"/>
          </rPr>
          <t xml:space="preserve">
Хавонинг намликка тўйиниш босими ва айни намлик босими орасидаги тафовут, дефицит. Ўлчов бирлиги: кПа</t>
        </r>
      </text>
    </comment>
    <comment ref="Y9" authorId="0" shapeId="0" xr:uid="{30CDD32D-2CEC-4C81-B3D0-453AAC29DE38}">
      <text>
        <r>
          <rPr>
            <sz val="9"/>
            <color indexed="81"/>
            <rFont val="Tahoma"/>
            <family val="2"/>
          </rPr>
          <t xml:space="preserve">
Булутсиз бўлган кунда Ернинг ясси юзасига етиб келиши мумкун бўлган Қуёш радиацияси. Ўлчов брлиги: кПа</t>
        </r>
      </text>
    </comment>
    <comment ref="Z9" authorId="0" shapeId="0" xr:uid="{4A24008F-18E8-4CEA-BBB8-F34B916C689F}">
      <text>
        <r>
          <rPr>
            <sz val="9"/>
            <color indexed="81"/>
            <rFont val="Tahoma"/>
            <family val="2"/>
          </rPr>
          <t xml:space="preserve">
Ернинг ясси юзасига келиб тушадиган  Қуёш радиацияси (MJ/м2/кун).
Ўлчанган кўрсаткич берилса, бу ўша рақамнинг айнидир.
Булут қопламаси таҳмин қилинган бўлса Ангстром формуласининг натижасидир (Тенглама №35)
Ҳеч қандай маълумот берилмаса, унда Харгривс ва Самани таклиф қилинган формуладан фойдаланилади (Тенглама №50)</t>
        </r>
      </text>
    </comment>
    <comment ref="AA9" authorId="0" shapeId="0" xr:uid="{30941E88-88FB-4020-B811-B445B89EEF9F}">
      <text>
        <r>
          <rPr>
            <sz val="9"/>
            <color indexed="81"/>
            <rFont val="Tahoma"/>
            <family val="2"/>
          </rPr>
          <t xml:space="preserve">
Экин майдонидан акс қилгач жараёнда қатнашадиган соф Қуёш радиацияси. Эталон экиннинг албедосини ҳисобга олади.
Ўлчов бирлиги: MJ/м2/кун</t>
        </r>
      </text>
    </comment>
    <comment ref="AB9" authorId="0" shapeId="0" xr:uid="{9209FD01-5024-4CD5-989A-CA78721879AE}">
      <text>
        <r>
          <rPr>
            <sz val="9"/>
            <color indexed="81"/>
            <rFont val="Tahoma"/>
            <family val="2"/>
          </rPr>
          <t xml:space="preserve">
Соф узун тўлқинли радиация. Қўёшнинг қисқа тўлқинли радиациядан фарқли ўлароқ, бу радиация булутлар, хаводаги сув ва карбонад ангрид томонидан ўзлаштирилади.
Ўлчов бирлиги: MJ/м2/кун</t>
        </r>
      </text>
    </comment>
    <comment ref="AC9" authorId="0" shapeId="0" xr:uid="{F799411E-E86C-4617-8CB3-A8109E6BFF25}">
      <text>
        <r>
          <rPr>
            <b/>
            <sz val="9"/>
            <color indexed="81"/>
            <rFont val="Tahoma"/>
            <family val="2"/>
          </rPr>
          <t>sherzodr:</t>
        </r>
        <r>
          <rPr>
            <sz val="9"/>
            <color indexed="81"/>
            <rFont val="Tahoma"/>
            <family val="2"/>
          </rPr>
          <t xml:space="preserve">
Экин майдони ўзлаштирадиган жами соф радиация. Ўлчов бирлиги: MJ/м2/кун</t>
        </r>
      </text>
    </comment>
    <comment ref="AD9" authorId="0" shapeId="0" xr:uid="{94957E41-0242-4F7C-8873-E6DA10E43404}">
      <text>
        <r>
          <rPr>
            <sz val="9"/>
            <color indexed="81"/>
            <rFont val="Tahoma"/>
            <charset val="1"/>
          </rPr>
          <t xml:space="preserve">
2м баландликдаги шамол тезлиги</t>
        </r>
      </text>
    </comment>
  </commentList>
</comments>
</file>

<file path=xl/sharedStrings.xml><?xml version="1.0" encoding="utf-8"?>
<sst xmlns="http://schemas.openxmlformats.org/spreadsheetml/2006/main" count="83" uniqueCount="47">
  <si>
    <t>Сана</t>
  </si>
  <si>
    <t>баландлиги (метр):</t>
  </si>
  <si>
    <t>Станция номи</t>
  </si>
  <si>
    <t>Денгиз сатҳидан</t>
  </si>
  <si>
    <t>J</t>
  </si>
  <si>
    <t>Булут қоплама</t>
  </si>
  <si>
    <t>γ</t>
  </si>
  <si>
    <t>P</t>
  </si>
  <si>
    <t>φ</t>
  </si>
  <si>
    <t>N</t>
  </si>
  <si>
    <r>
      <t>ET</t>
    </r>
    <r>
      <rPr>
        <vertAlign val="subscript"/>
        <sz val="12"/>
        <color theme="0"/>
        <rFont val="Calibri"/>
        <family val="2"/>
        <scheme val="minor"/>
      </rPr>
      <t>O</t>
    </r>
    <r>
      <rPr>
        <sz val="12"/>
        <color theme="0"/>
        <rFont val="Calibri"/>
        <family val="2"/>
        <scheme val="minor"/>
      </rPr>
      <t xml:space="preserve">
(мм)</t>
    </r>
  </si>
  <si>
    <t>Δ</t>
  </si>
  <si>
    <r>
      <t>e</t>
    </r>
    <r>
      <rPr>
        <vertAlign val="subscript"/>
        <sz val="12"/>
        <color theme="1"/>
        <rFont val="Times New Roman"/>
        <family val="1"/>
      </rPr>
      <t>s</t>
    </r>
  </si>
  <si>
    <r>
      <t>e° (T</t>
    </r>
    <r>
      <rPr>
        <vertAlign val="subscript"/>
        <sz val="12"/>
        <color theme="1"/>
        <rFont val="Times New Roman"/>
        <family val="1"/>
      </rPr>
      <t>max</t>
    </r>
    <r>
      <rPr>
        <sz val="12"/>
        <color theme="1"/>
        <rFont val="Times New Roman"/>
        <family val="1"/>
      </rPr>
      <t>)</t>
    </r>
  </si>
  <si>
    <r>
      <t>T</t>
    </r>
    <r>
      <rPr>
        <vertAlign val="subscript"/>
        <sz val="12"/>
        <color theme="1"/>
        <rFont val="Times New Roman"/>
        <family val="1"/>
      </rPr>
      <t>mean</t>
    </r>
  </si>
  <si>
    <r>
      <t>d</t>
    </r>
    <r>
      <rPr>
        <vertAlign val="subscript"/>
        <sz val="12"/>
        <color theme="1"/>
        <rFont val="Times New Roman"/>
        <family val="1"/>
      </rPr>
      <t>r</t>
    </r>
  </si>
  <si>
    <r>
      <t>R</t>
    </r>
    <r>
      <rPr>
        <vertAlign val="subscript"/>
        <sz val="12"/>
        <color theme="1"/>
        <rFont val="Times New Roman"/>
        <family val="1"/>
      </rPr>
      <t>a</t>
    </r>
  </si>
  <si>
    <r>
      <t>e° (T</t>
    </r>
    <r>
      <rPr>
        <vertAlign val="subscript"/>
        <sz val="12"/>
        <color theme="1"/>
        <rFont val="Times New Roman"/>
        <family val="1"/>
      </rPr>
      <t>min</t>
    </r>
    <r>
      <rPr>
        <sz val="12"/>
        <color theme="1"/>
        <rFont val="Times New Roman"/>
        <family val="1"/>
      </rPr>
      <t>)</t>
    </r>
  </si>
  <si>
    <r>
      <t>e° (T</t>
    </r>
    <r>
      <rPr>
        <vertAlign val="subscript"/>
        <sz val="12"/>
        <color theme="1"/>
        <rFont val="Times New Roman"/>
        <family val="1"/>
      </rPr>
      <t>dew</t>
    </r>
    <r>
      <rPr>
        <sz val="12"/>
        <color theme="1"/>
        <rFont val="Times New Roman"/>
        <family val="1"/>
      </rPr>
      <t>)</t>
    </r>
  </si>
  <si>
    <r>
      <t>e</t>
    </r>
    <r>
      <rPr>
        <vertAlign val="subscript"/>
        <sz val="12"/>
        <color theme="1"/>
        <rFont val="Times New Roman"/>
        <family val="1"/>
      </rPr>
      <t>a</t>
    </r>
  </si>
  <si>
    <r>
      <t>e</t>
    </r>
    <r>
      <rPr>
        <vertAlign val="subscript"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 xml:space="preserve"> - e</t>
    </r>
    <r>
      <rPr>
        <vertAlign val="subscript"/>
        <sz val="12"/>
        <color theme="1"/>
        <rFont val="Times New Roman"/>
        <family val="1"/>
      </rPr>
      <t>a</t>
    </r>
  </si>
  <si>
    <r>
      <t>R</t>
    </r>
    <r>
      <rPr>
        <vertAlign val="subscript"/>
        <sz val="12"/>
        <color theme="1"/>
        <rFont val="Times New Roman"/>
        <family val="1"/>
      </rPr>
      <t>so</t>
    </r>
  </si>
  <si>
    <r>
      <t>R</t>
    </r>
    <r>
      <rPr>
        <vertAlign val="subscript"/>
        <sz val="12"/>
        <color theme="1"/>
        <rFont val="Times New Roman"/>
        <family val="1"/>
      </rPr>
      <t>s</t>
    </r>
  </si>
  <si>
    <r>
      <t>R</t>
    </r>
    <r>
      <rPr>
        <vertAlign val="subscript"/>
        <sz val="12"/>
        <color theme="1"/>
        <rFont val="Times New Roman"/>
        <family val="1"/>
      </rPr>
      <t>ns</t>
    </r>
  </si>
  <si>
    <r>
      <t>R</t>
    </r>
    <r>
      <rPr>
        <vertAlign val="subscript"/>
        <sz val="12"/>
        <color theme="1"/>
        <rFont val="Times New Roman"/>
        <family val="1"/>
      </rPr>
      <t>nl</t>
    </r>
  </si>
  <si>
    <r>
      <t>R</t>
    </r>
    <r>
      <rPr>
        <vertAlign val="subscript"/>
        <sz val="12"/>
        <color theme="1"/>
        <rFont val="Times New Roman"/>
        <family val="1"/>
      </rPr>
      <t>n</t>
    </r>
  </si>
  <si>
    <r>
      <t>u</t>
    </r>
    <r>
      <rPr>
        <vertAlign val="subscript"/>
        <sz val="12"/>
        <color theme="1"/>
        <rFont val="Times New Roman"/>
        <family val="1"/>
      </rPr>
      <t>2</t>
    </r>
  </si>
  <si>
    <t>δ (rad)</t>
  </si>
  <si>
    <t>ωs</t>
  </si>
  <si>
    <t>α</t>
  </si>
  <si>
    <r>
      <t>Т</t>
    </r>
    <r>
      <rPr>
        <vertAlign val="subscript"/>
        <sz val="12"/>
        <color theme="1"/>
        <rFont val="Calibri"/>
        <family val="2"/>
        <scheme val="minor"/>
      </rPr>
      <t>макс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</si>
  <si>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>Т</t>
    </r>
    <r>
      <rPr>
        <vertAlign val="subscript"/>
        <sz val="12"/>
        <color theme="1"/>
        <rFont val="Calibri"/>
        <family val="2"/>
        <scheme val="minor"/>
      </rPr>
      <t>мин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(</t>
    </r>
    <r>
      <rPr>
        <sz val="9"/>
        <color theme="1"/>
        <rFont val="Calibri"/>
        <family val="2"/>
      </rPr>
      <t>°</t>
    </r>
    <r>
      <rPr>
        <sz val="9"/>
        <color theme="1"/>
        <rFont val="Calibri"/>
        <family val="2"/>
        <scheme val="minor"/>
      </rPr>
      <t>С)</t>
    </r>
  </si>
  <si>
    <r>
      <t xml:space="preserve">Радиация
</t>
    </r>
    <r>
      <rPr>
        <sz val="9"/>
        <color theme="1"/>
        <rFont val="Calibri"/>
        <family val="2"/>
        <scheme val="minor"/>
      </rPr>
      <t>(MJ/м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/к)</t>
    </r>
  </si>
  <si>
    <r>
      <t xml:space="preserve">Шамол
</t>
    </r>
    <r>
      <rPr>
        <sz val="9"/>
        <color theme="1"/>
        <rFont val="Calibri"/>
        <family val="2"/>
        <scheme val="minor"/>
      </rPr>
      <t>(м/с)</t>
    </r>
  </si>
  <si>
    <t>kRs =</t>
  </si>
  <si>
    <t>Айрим константа ва таҳминлар</t>
  </si>
  <si>
    <t>Stefan-Boltzman константа  ( σ 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</si>
  <si>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</si>
  <si>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b</t>
    </r>
    <r>
      <rPr>
        <b/>
        <vertAlign val="subscript"/>
        <sz val="16"/>
        <color theme="1"/>
        <rFont val="Calibri"/>
        <family val="2"/>
        <scheme val="minor"/>
      </rPr>
      <t>s</t>
    </r>
  </si>
  <si>
    <r>
      <t>u</t>
    </r>
    <r>
      <rPr>
        <b/>
        <vertAlign val="subscript"/>
        <sz val="16"/>
        <color theme="1"/>
        <rFont val="Calibri"/>
        <family val="2"/>
        <scheme val="minor"/>
      </rPr>
      <t>2</t>
    </r>
  </si>
  <si>
    <r>
      <t>c</t>
    </r>
    <r>
      <rPr>
        <b/>
        <vertAlign val="subscript"/>
        <sz val="16"/>
        <color theme="1"/>
        <rFont val="Calibri"/>
        <family val="2"/>
        <scheme val="minor"/>
      </rPr>
      <t>p</t>
    </r>
  </si>
  <si>
    <t>)</t>
  </si>
  <si>
    <r>
      <t>T</t>
    </r>
    <r>
      <rPr>
        <vertAlign val="subscript"/>
        <sz val="16"/>
        <color theme="1"/>
        <rFont val="Calibri"/>
        <family val="2"/>
        <scheme val="minor"/>
      </rPr>
      <t>dew</t>
    </r>
    <r>
      <rPr>
        <sz val="16"/>
        <color theme="1"/>
        <rFont val="Calibri"/>
        <family val="2"/>
        <scheme val="minor"/>
      </rPr>
      <t xml:space="preserve"> = T</t>
    </r>
    <r>
      <rPr>
        <vertAlign val="subscript"/>
        <sz val="16"/>
        <color theme="1"/>
        <rFont val="Calibri"/>
        <family val="2"/>
        <scheme val="minor"/>
      </rPr>
      <t>min</t>
    </r>
    <r>
      <rPr>
        <sz val="16"/>
        <color theme="1"/>
        <rFont val="Calibri"/>
        <family val="2"/>
        <scheme val="minor"/>
      </rPr>
      <t xml:space="preserve"> - subtract(</t>
    </r>
  </si>
  <si>
    <r>
      <t>T</t>
    </r>
    <r>
      <rPr>
        <vertAlign val="subscript"/>
        <sz val="12"/>
        <color theme="1"/>
        <rFont val="Times New Roman"/>
        <family val="1"/>
      </rPr>
      <t>dew</t>
    </r>
  </si>
  <si>
    <t>Шамол баландлиги</t>
  </si>
  <si>
    <t>Кенглик (ўнли каср)</t>
  </si>
  <si>
    <t>Qarmish, Xorazm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</si>
</sst>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73" formatCode="0_);\(0\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6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0" tint="-4.9989318521683403E-2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Protection="1"/>
    <xf numFmtId="0" fontId="0" fillId="0" borderId="0" xfId="0" applyBorder="1"/>
    <xf numFmtId="0" fontId="3" fillId="0" borderId="0" xfId="0" applyFont="1" applyAlignment="1" applyProtection="1">
      <alignment horizontal="center"/>
    </xf>
    <xf numFmtId="0" fontId="0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Protection="1"/>
    <xf numFmtId="0" fontId="0" fillId="3" borderId="0" xfId="0" applyFill="1"/>
    <xf numFmtId="0" fontId="4" fillId="3" borderId="0" xfId="0" applyFont="1" applyFill="1" applyAlignment="1" applyProtection="1">
      <alignment horizontal="left" vertical="center"/>
    </xf>
    <xf numFmtId="0" fontId="2" fillId="3" borderId="0" xfId="1" applyFill="1" applyBorder="1" applyAlignment="1" applyProtection="1">
      <alignment horizontal="left" vertical="center"/>
    </xf>
    <xf numFmtId="0" fontId="2" fillId="3" borderId="0" xfId="1" applyFill="1" applyBorder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8" fillId="5" borderId="0" xfId="0" applyFont="1" applyFill="1" applyAlignment="1">
      <alignment horizontal="center" wrapText="1"/>
    </xf>
    <xf numFmtId="2" fontId="0" fillId="0" borderId="0" xfId="0" applyNumberFormat="1"/>
    <xf numFmtId="0" fontId="12" fillId="8" borderId="0" xfId="0" applyFont="1" applyFill="1" applyAlignment="1">
      <alignment horizontal="center" wrapText="1"/>
    </xf>
    <xf numFmtId="0" fontId="14" fillId="0" borderId="0" xfId="0" applyFont="1"/>
    <xf numFmtId="0" fontId="14" fillId="3" borderId="0" xfId="0" applyFont="1" applyFill="1"/>
    <xf numFmtId="14" fontId="18" fillId="7" borderId="0" xfId="0" applyNumberFormat="1" applyFont="1" applyFill="1" applyAlignment="1" applyProtection="1">
      <alignment horizontal="center" vertical="center"/>
      <protection locked="0"/>
    </xf>
    <xf numFmtId="164" fontId="18" fillId="7" borderId="0" xfId="2" applyNumberFormat="1" applyFont="1" applyFill="1" applyAlignment="1" applyProtection="1">
      <alignment horizontal="center" vertical="center"/>
      <protection locked="0"/>
    </xf>
    <xf numFmtId="164" fontId="18" fillId="7" borderId="3" xfId="2" applyNumberFormat="1" applyFont="1" applyFill="1" applyBorder="1" applyAlignment="1" applyProtection="1">
      <alignment horizontal="center" vertical="center"/>
      <protection locked="0"/>
    </xf>
    <xf numFmtId="164" fontId="18" fillId="0" borderId="0" xfId="2" applyNumberFormat="1" applyFont="1" applyAlignment="1" applyProtection="1">
      <alignment horizontal="center" vertical="center"/>
      <protection locked="0"/>
    </xf>
    <xf numFmtId="2" fontId="18" fillId="9" borderId="0" xfId="2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right" vertical="center"/>
    </xf>
    <xf numFmtId="0" fontId="22" fillId="3" borderId="0" xfId="0" applyFont="1" applyFill="1"/>
    <xf numFmtId="2" fontId="27" fillId="6" borderId="0" xfId="2" applyNumberFormat="1" applyFont="1" applyFill="1" applyAlignment="1">
      <alignment horizontal="center" vertical="center"/>
    </xf>
    <xf numFmtId="166" fontId="27" fillId="6" borderId="0" xfId="2" applyNumberFormat="1" applyFont="1" applyFill="1" applyAlignment="1">
      <alignment horizontal="center" vertical="center"/>
    </xf>
    <xf numFmtId="165" fontId="27" fillId="6" borderId="0" xfId="2" applyNumberFormat="1" applyFont="1" applyFill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167" fontId="27" fillId="6" borderId="0" xfId="2" applyNumberFormat="1" applyFont="1" applyFill="1" applyAlignment="1">
      <alignment horizontal="center" vertical="center"/>
    </xf>
    <xf numFmtId="164" fontId="18" fillId="0" borderId="4" xfId="2" applyNumberFormat="1" applyFont="1" applyBorder="1" applyAlignment="1" applyProtection="1">
      <alignment horizontal="center" vertical="center"/>
      <protection locked="0"/>
    </xf>
    <xf numFmtId="2" fontId="27" fillId="6" borderId="0" xfId="2" applyNumberFormat="1" applyFont="1" applyFill="1" applyAlignment="1" applyProtection="1">
      <alignment horizontal="center" vertical="center"/>
    </xf>
    <xf numFmtId="165" fontId="27" fillId="6" borderId="0" xfId="2" applyNumberFormat="1" applyFont="1" applyFill="1" applyAlignment="1" applyProtection="1">
      <alignment horizontal="center" vertical="center"/>
    </xf>
    <xf numFmtId="173" fontId="27" fillId="6" borderId="0" xfId="2" applyNumberFormat="1" applyFont="1" applyFill="1" applyAlignment="1">
      <alignment horizontal="center" vertical="center"/>
    </xf>
    <xf numFmtId="173" fontId="27" fillId="6" borderId="0" xfId="2" applyNumberFormat="1" applyFont="1" applyFill="1" applyAlignment="1" applyProtection="1">
      <alignment horizontal="center" vertical="center"/>
    </xf>
    <xf numFmtId="0" fontId="28" fillId="3" borderId="0" xfId="0" applyFont="1" applyFill="1" applyAlignment="1">
      <alignment horizontal="right" vertical="center"/>
    </xf>
    <xf numFmtId="0" fontId="30" fillId="3" borderId="0" xfId="0" applyFont="1" applyFill="1" applyAlignment="1">
      <alignment horizontal="right" vertical="center"/>
    </xf>
    <xf numFmtId="0" fontId="17" fillId="2" borderId="1" xfId="1" applyFont="1" applyAlignment="1">
      <alignment horizontal="center" vertical="center"/>
    </xf>
    <xf numFmtId="0" fontId="17" fillId="2" borderId="1" xfId="1" applyFont="1" applyAlignment="1" applyProtection="1">
      <alignment horizontal="center" vertical="center"/>
      <protection locked="0"/>
    </xf>
    <xf numFmtId="11" fontId="17" fillId="2" borderId="1" xfId="1" applyNumberFormat="1" applyFont="1" applyAlignment="1" applyProtection="1">
      <alignment horizontal="center" vertical="center"/>
    </xf>
    <xf numFmtId="164" fontId="27" fillId="6" borderId="0" xfId="2" applyNumberFormat="1" applyFont="1" applyFill="1" applyAlignment="1">
      <alignment horizontal="center" vertical="center"/>
    </xf>
    <xf numFmtId="164" fontId="27" fillId="6" borderId="0" xfId="2" applyNumberFormat="1" applyFont="1" applyFill="1" applyAlignment="1" applyProtection="1">
      <alignment horizontal="center" vertical="center"/>
    </xf>
    <xf numFmtId="2" fontId="18" fillId="0" borderId="0" xfId="2" applyNumberFormat="1" applyFont="1" applyAlignment="1" applyProtection="1">
      <alignment horizontal="center" vertical="center"/>
      <protection locked="0"/>
    </xf>
    <xf numFmtId="0" fontId="2" fillId="2" borderId="1" xfId="1" applyAlignment="1" applyProtection="1">
      <alignment horizontal="left" vertical="center"/>
      <protection locked="0"/>
    </xf>
    <xf numFmtId="0" fontId="9" fillId="2" borderId="1" xfId="1" applyFont="1" applyAlignment="1" applyProtection="1">
      <alignment horizontal="center" vertical="center"/>
      <protection locked="0"/>
    </xf>
    <xf numFmtId="0" fontId="9" fillId="2" borderId="1" xfId="1" applyFont="1" applyAlignment="1" applyProtection="1">
      <alignment horizontal="center"/>
      <protection locked="0"/>
    </xf>
  </cellXfs>
  <cellStyles count="3">
    <cellStyle name="Comma" xfId="2" builtinId="3"/>
    <cellStyle name="Input" xfId="1" builtinId="20" customBuiltin="1"/>
    <cellStyle name="Normal" xfId="0" builtinId="0"/>
  </cellStyles>
  <dxfs count="66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73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73" formatCode="0_);\(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0" tint="-4.9989318521683403E-2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</xdr:colOff>
      <xdr:row>6</xdr:row>
      <xdr:rowOff>47622</xdr:rowOff>
    </xdr:from>
    <xdr:to>
      <xdr:col>2</xdr:col>
      <xdr:colOff>647699</xdr:colOff>
      <xdr:row>7</xdr:row>
      <xdr:rowOff>388935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FC0CC6-294B-4E31-9BCB-C13509E45E13}"/>
            </a:ext>
          </a:extLst>
        </xdr:cNvPr>
        <xdr:cNvGrpSpPr/>
      </xdr:nvGrpSpPr>
      <xdr:grpSpPr>
        <a:xfrm>
          <a:off x="39687" y="1047747"/>
          <a:ext cx="1909762" cy="531813"/>
          <a:chOff x="39687" y="1428754"/>
          <a:chExt cx="2111375" cy="484188"/>
        </a:xfrm>
      </xdr:grpSpPr>
      <xdr:sp macro="" textlink="">
        <xdr:nvSpPr>
          <xdr:cNvPr id="3" name="Left Brace 2">
            <a:extLst>
              <a:ext uri="{FF2B5EF4-FFF2-40B4-BE49-F238E27FC236}">
                <a16:creationId xmlns:a16="http://schemas.microsoft.com/office/drawing/2014/main" id="{30BF1D4A-E6BE-468E-9A9F-ECFE5FF96CFF}"/>
              </a:ext>
            </a:extLst>
          </xdr:cNvPr>
          <xdr:cNvSpPr/>
        </xdr:nvSpPr>
        <xdr:spPr>
          <a:xfrm rot="5400000">
            <a:off x="976312" y="738192"/>
            <a:ext cx="238125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779C1C-4BA7-4205-8B40-7F4197EF6B0D}"/>
              </a:ext>
            </a:extLst>
          </xdr:cNvPr>
          <xdr:cNvSpPr txBox="1"/>
        </xdr:nvSpPr>
        <xdr:spPr>
          <a:xfrm>
            <a:off x="674690" y="1428754"/>
            <a:ext cx="1138272" cy="277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6</xdr:row>
      <xdr:rowOff>79372</xdr:rowOff>
    </xdr:from>
    <xdr:to>
      <xdr:col>6</xdr:col>
      <xdr:colOff>0</xdr:colOff>
      <xdr:row>7</xdr:row>
      <xdr:rowOff>388933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68A576E-8DC7-4D86-B6B6-F841F450CD4C}"/>
            </a:ext>
          </a:extLst>
        </xdr:cNvPr>
        <xdr:cNvGrpSpPr/>
      </xdr:nvGrpSpPr>
      <xdr:grpSpPr>
        <a:xfrm>
          <a:off x="1952625" y="1079497"/>
          <a:ext cx="2071688" cy="500061"/>
          <a:chOff x="2184399" y="1459040"/>
          <a:chExt cx="2832100" cy="453902"/>
        </a:xfrm>
      </xdr:grpSpPr>
      <xdr:sp macro="" textlink="">
        <xdr:nvSpPr>
          <xdr:cNvPr id="6" name="Left Brace 5">
            <a:extLst>
              <a:ext uri="{FF2B5EF4-FFF2-40B4-BE49-F238E27FC236}">
                <a16:creationId xmlns:a16="http://schemas.microsoft.com/office/drawing/2014/main" id="{1AD3E3D5-ED9B-4EFF-97A1-5A4DDD11507E}"/>
              </a:ext>
            </a:extLst>
          </xdr:cNvPr>
          <xdr:cNvSpPr/>
        </xdr:nvSpPr>
        <xdr:spPr>
          <a:xfrm rot="5400000">
            <a:off x="3481386" y="377830"/>
            <a:ext cx="238125" cy="283210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BEC02F1-CE74-47C9-BEB4-620BF36A51D7}"/>
              </a:ext>
            </a:extLst>
          </xdr:cNvPr>
          <xdr:cNvSpPr txBox="1"/>
        </xdr:nvSpPr>
        <xdr:spPr>
          <a:xfrm>
            <a:off x="3065691" y="1459040"/>
            <a:ext cx="1451664" cy="2619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39687</xdr:colOff>
      <xdr:row>6</xdr:row>
      <xdr:rowOff>47622</xdr:rowOff>
    </xdr:from>
    <xdr:to>
      <xdr:col>2</xdr:col>
      <xdr:colOff>647699</xdr:colOff>
      <xdr:row>7</xdr:row>
      <xdr:rowOff>388935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3C7864A9-7667-47E3-B672-565B6133219F}"/>
            </a:ext>
          </a:extLst>
        </xdr:cNvPr>
        <xdr:cNvGrpSpPr/>
      </xdr:nvGrpSpPr>
      <xdr:grpSpPr>
        <a:xfrm>
          <a:off x="39687" y="1047747"/>
          <a:ext cx="1909762" cy="531813"/>
          <a:chOff x="39687" y="1428754"/>
          <a:chExt cx="2111375" cy="484188"/>
        </a:xfrm>
      </xdr:grpSpPr>
      <xdr:sp macro="" textlink="">
        <xdr:nvSpPr>
          <xdr:cNvPr id="4" name="Left Brace 3">
            <a:extLst>
              <a:ext uri="{FF2B5EF4-FFF2-40B4-BE49-F238E27FC236}">
                <a16:creationId xmlns:a16="http://schemas.microsoft.com/office/drawing/2014/main" id="{1A36942D-7065-4ADA-8232-413ABFBD0232}"/>
              </a:ext>
            </a:extLst>
          </xdr:cNvPr>
          <xdr:cNvSpPr/>
        </xdr:nvSpPr>
        <xdr:spPr>
          <a:xfrm rot="5400000">
            <a:off x="976312" y="738192"/>
            <a:ext cx="238125" cy="2111375"/>
          </a:xfrm>
          <a:prstGeom prst="leftBrac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9E7FE104-03AD-4C37-8835-2593AFCADD50}"/>
              </a:ext>
            </a:extLst>
          </xdr:cNvPr>
          <xdr:cNvSpPr txBox="1"/>
        </xdr:nvSpPr>
        <xdr:spPr>
          <a:xfrm>
            <a:off x="674690" y="1428754"/>
            <a:ext cx="1138272" cy="277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2"/>
                </a:solidFill>
              </a:rPr>
              <a:t>Мажбурий</a:t>
            </a:r>
            <a:endParaRPr lang="en-US" sz="1100" b="0">
              <a:solidFill>
                <a:schemeClr val="accent2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6</xdr:row>
      <xdr:rowOff>79372</xdr:rowOff>
    </xdr:from>
    <xdr:to>
      <xdr:col>6</xdr:col>
      <xdr:colOff>0</xdr:colOff>
      <xdr:row>7</xdr:row>
      <xdr:rowOff>388933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10E06C-261A-408E-86DC-EBD1110D7A15}"/>
            </a:ext>
          </a:extLst>
        </xdr:cNvPr>
        <xdr:cNvGrpSpPr/>
      </xdr:nvGrpSpPr>
      <xdr:grpSpPr>
        <a:xfrm>
          <a:off x="1952625" y="1079497"/>
          <a:ext cx="2071688" cy="500061"/>
          <a:chOff x="2184399" y="1459040"/>
          <a:chExt cx="2832100" cy="453902"/>
        </a:xfrm>
      </xdr:grpSpPr>
      <xdr:sp macro="" textlink="">
        <xdr:nvSpPr>
          <xdr:cNvPr id="7" name="Left Brace 6">
            <a:extLst>
              <a:ext uri="{FF2B5EF4-FFF2-40B4-BE49-F238E27FC236}">
                <a16:creationId xmlns:a16="http://schemas.microsoft.com/office/drawing/2014/main" id="{B2023B80-40D5-4BAA-B71E-E766D55AEE10}"/>
              </a:ext>
            </a:extLst>
          </xdr:cNvPr>
          <xdr:cNvSpPr/>
        </xdr:nvSpPr>
        <xdr:spPr>
          <a:xfrm rot="5400000">
            <a:off x="3481386" y="377830"/>
            <a:ext cx="238125" cy="283210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F2701E6-8147-4FCE-8316-87D0BFDF7283}"/>
              </a:ext>
            </a:extLst>
          </xdr:cNvPr>
          <xdr:cNvSpPr txBox="1"/>
        </xdr:nvSpPr>
        <xdr:spPr>
          <a:xfrm>
            <a:off x="3065691" y="1459040"/>
            <a:ext cx="1451664" cy="26193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uz-Cyrl-UZ" sz="1100" b="0">
                <a:solidFill>
                  <a:schemeClr val="accent1"/>
                </a:solidFill>
              </a:rPr>
              <a:t>Ихтиёрий</a:t>
            </a:r>
            <a:endParaRPr lang="en-US" sz="1100" b="0">
              <a:solidFill>
                <a:schemeClr val="accent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133350</xdr:rowOff>
    </xdr:from>
    <xdr:to>
      <xdr:col>3</xdr:col>
      <xdr:colOff>1352549</xdr:colOff>
      <xdr:row>7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48B2CA-FD92-4548-8CC3-8B67F1461440}"/>
            </a:ext>
          </a:extLst>
        </xdr:cNvPr>
        <xdr:cNvSpPr txBox="1"/>
      </xdr:nvSpPr>
      <xdr:spPr>
        <a:xfrm>
          <a:off x="19048" y="533400"/>
          <a:ext cx="5962651" cy="1628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Пенман</a:t>
          </a:r>
          <a:r>
            <a:rPr lang="en-US" sz="1200"/>
            <a:t>-</a:t>
          </a:r>
          <a:r>
            <a:rPr lang="uz-Cyrl-UZ" sz="1200"/>
            <a:t>Монтит</a:t>
          </a:r>
          <a:r>
            <a:rPr lang="uz-Cyrl-UZ" sz="1200" baseline="0"/>
            <a:t> модели учун етишмаётган маълумотларни таҳминанан ҳисоблашимиз мумкун. ФАОнинг йўриқномасига асосан иқлим</a:t>
          </a:r>
          <a:r>
            <a:rPr lang="en-US" sz="1200" baseline="0"/>
            <a:t>-</a:t>
          </a:r>
          <a:r>
            <a:rPr lang="uz-Cyrl-UZ" sz="1200" baseline="0"/>
            <a:t>муҳит ҳақида айрим константа ва таҳминларни аниқлашимиз керак бўлади.</a:t>
          </a:r>
        </a:p>
        <a:p>
          <a:endParaRPr lang="uz-Cyrl-UZ" sz="1200" baseline="0"/>
        </a:p>
        <a:p>
          <a:r>
            <a:rPr lang="uz-Cyrl-UZ" sz="1200" baseline="0"/>
            <a:t>Қуйидаги константалар ФАОнинг тавсиясига кўра Ўзбекистон иқлими (ёпиқ, чўл зонаси) учун аниқланган. Ҳеч қандай ўзгаришсиз ҳам Ўзбекистоннинг аксар вилоятларида тўғри ишлаши кутилади.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7</xdr:row>
      <xdr:rowOff>219076</xdr:rowOff>
    </xdr:from>
    <xdr:to>
      <xdr:col>3</xdr:col>
      <xdr:colOff>1333501</xdr:colOff>
      <xdr:row>9</xdr:row>
      <xdr:rowOff>200026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195CB2-79B9-4841-B37D-DE9F16D77999}"/>
            </a:ext>
          </a:extLst>
        </xdr:cNvPr>
        <xdr:cNvSpPr txBox="1"/>
      </xdr:nvSpPr>
      <xdr:spPr>
        <a:xfrm>
          <a:off x="19049" y="2219326"/>
          <a:ext cx="59436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Stefan-Boltzmann</a:t>
          </a:r>
          <a:r>
            <a:rPr lang="uz-Cyrl-UZ" sz="1200" baseline="0"/>
            <a:t> константаси радиациянинг узун тўлқинларини ҳисоблашда ишлатилади. Қаранг:  № 39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11</xdr:row>
      <xdr:rowOff>200025</xdr:rowOff>
    </xdr:from>
    <xdr:to>
      <xdr:col>3</xdr:col>
      <xdr:colOff>1390650</xdr:colOff>
      <xdr:row>16</xdr:row>
      <xdr:rowOff>257175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CE1004-7CA2-4A37-9AB1-5ED834B2E83B}"/>
            </a:ext>
          </a:extLst>
        </xdr:cNvPr>
        <xdr:cNvSpPr txBox="1"/>
      </xdr:nvSpPr>
      <xdr:spPr>
        <a:xfrm>
          <a:off x="19049" y="3267075"/>
          <a:ext cx="6000751" cy="1390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a</a:t>
          </a:r>
          <a:r>
            <a:rPr lang="en-US" sz="1200" b="1" baseline="-25000"/>
            <a:t>s</a:t>
          </a:r>
          <a:r>
            <a:rPr lang="en-US" sz="1200" b="1"/>
            <a:t>+b</a:t>
          </a:r>
          <a:r>
            <a:rPr lang="en-US" sz="1200" b="1" baseline="-25000"/>
            <a:t>s</a:t>
          </a:r>
          <a:r>
            <a:rPr lang="en-US" sz="1200" b="1" baseline="0"/>
            <a:t> </a:t>
          </a:r>
          <a:r>
            <a:rPr lang="uz-Cyrl-UZ" sz="1200" baseline="0"/>
            <a:t>булутсиз кунда Қуёш радиациянинг ерга етиб келадиган улушини аниқлайди. Одатда бу улуш </a:t>
          </a:r>
          <a:r>
            <a:rPr lang="uz-Cyrl-UZ" sz="1200" b="1" baseline="0"/>
            <a:t>0.75</a:t>
          </a:r>
          <a:r>
            <a:rPr lang="uz-Cyrl-UZ" sz="1200" baseline="0"/>
            <a:t> (75%) га тенг. Аммо айрим иқлимларда бу бошқача бўлиши мумкун. Шу сабаб бу коэффициентлар калибровка қилиниши кутилади. </a:t>
          </a:r>
        </a:p>
        <a:p>
          <a:endParaRPr lang="uz-Cyrl-UZ" sz="1200" baseline="0"/>
        </a:p>
        <a:p>
          <a:r>
            <a:rPr lang="uz-Cyrl-UZ" sz="1200" baseline="0"/>
            <a:t>ФАОнигн тавсиясига кўра калибровка қилинган рақамлар бўлмаса, бу иккита константа тегишли равишда </a:t>
          </a:r>
          <a:r>
            <a:rPr lang="uz-Cyrl-UZ" sz="1200" b="1" baseline="0"/>
            <a:t>0.25</a:t>
          </a:r>
          <a:r>
            <a:rPr lang="uz-Cyrl-UZ" sz="1200" baseline="0"/>
            <a:t> ва </a:t>
          </a:r>
          <a:r>
            <a:rPr lang="uz-Cyrl-UZ" sz="1200" b="1" baseline="0"/>
            <a:t>0.50</a:t>
          </a:r>
          <a:r>
            <a:rPr lang="uz-Cyrl-UZ" sz="1200" baseline="0"/>
            <a:t> деб белгиланиши керак. Қаранг: № 35.</a:t>
          </a:r>
          <a:endParaRPr lang="en-US" sz="1200" baseline="0"/>
        </a:p>
      </xdr:txBody>
    </xdr:sp>
    <xdr:clientData/>
  </xdr:twoCellAnchor>
  <xdr:twoCellAnchor>
    <xdr:from>
      <xdr:col>0</xdr:col>
      <xdr:colOff>114300</xdr:colOff>
      <xdr:row>7</xdr:row>
      <xdr:rowOff>0</xdr:rowOff>
    </xdr:from>
    <xdr:to>
      <xdr:col>3</xdr:col>
      <xdr:colOff>1247775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24741A63-92C8-4062-8A6F-D1C6102F74E5}"/>
            </a:ext>
          </a:extLst>
        </xdr:cNvPr>
        <xdr:cNvCxnSpPr/>
      </xdr:nvCxnSpPr>
      <xdr:spPr>
        <a:xfrm flipV="1">
          <a:off x="114300" y="2000250"/>
          <a:ext cx="5762625" cy="19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19049</xdr:colOff>
      <xdr:row>19</xdr:row>
      <xdr:rowOff>38099</xdr:rowOff>
    </xdr:from>
    <xdr:to>
      <xdr:col>3</xdr:col>
      <xdr:colOff>1362075</xdr:colOff>
      <xdr:row>21</xdr:row>
      <xdr:rowOff>228600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08AF39F-832E-44FC-9370-978222650D51}"/>
            </a:ext>
          </a:extLst>
        </xdr:cNvPr>
        <xdr:cNvSpPr txBox="1"/>
      </xdr:nvSpPr>
      <xdr:spPr>
        <a:xfrm>
          <a:off x="19049" y="5581649"/>
          <a:ext cx="5972176" cy="7239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Албедо (</a:t>
          </a:r>
          <a:r>
            <a:rPr lang="el-GR" sz="1200" b="1"/>
            <a:t>α</a:t>
          </a:r>
          <a:r>
            <a:rPr lang="uz-Cyrl-UZ" sz="1200" b="1"/>
            <a:t>)</a:t>
          </a:r>
          <a:r>
            <a:rPr lang="uz-Cyrl-UZ" sz="1200"/>
            <a:t> Қуёш</a:t>
          </a:r>
          <a:r>
            <a:rPr lang="uz-Cyrl-UZ" sz="1200" baseline="0"/>
            <a:t> нурининг экин майдонидан акс этадиган улушини аниқлайди. Бу эталон экинга ҳос коэффициент. ФАОга кўра бу кўрсаткич </a:t>
          </a:r>
          <a:r>
            <a:rPr lang="uz-Cyrl-UZ" sz="1200" b="1" baseline="0"/>
            <a:t>0.23</a:t>
          </a:r>
          <a:r>
            <a:rPr lang="uz-Cyrl-UZ" sz="1200" baseline="0"/>
            <a:t> бўлиши керак. Қаранг: № 38</a:t>
          </a:r>
          <a:endParaRPr lang="en-US" sz="1200"/>
        </a:p>
      </xdr:txBody>
    </xdr:sp>
    <xdr:clientData/>
  </xdr:twoCellAnchor>
  <xdr:twoCellAnchor>
    <xdr:from>
      <xdr:col>0</xdr:col>
      <xdr:colOff>19048</xdr:colOff>
      <xdr:row>23</xdr:row>
      <xdr:rowOff>76200</xdr:rowOff>
    </xdr:from>
    <xdr:to>
      <xdr:col>3</xdr:col>
      <xdr:colOff>1333499</xdr:colOff>
      <xdr:row>26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CB00FC-5E64-4B48-8403-7C480997B13D}"/>
            </a:ext>
          </a:extLst>
        </xdr:cNvPr>
        <xdr:cNvSpPr txBox="1"/>
      </xdr:nvSpPr>
      <xdr:spPr>
        <a:xfrm>
          <a:off x="19048" y="6686550"/>
          <a:ext cx="5943601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</a:t>
          </a:r>
          <a:r>
            <a:rPr lang="uz-Cyrl-UZ" sz="1200" b="1"/>
            <a:t>шамол тезлиги (</a:t>
          </a:r>
          <a:r>
            <a:rPr lang="en-US" sz="1200" b="1"/>
            <a:t>u</a:t>
          </a:r>
          <a:r>
            <a:rPr lang="en-US" sz="1200" b="1" baseline="-25000"/>
            <a:t>2</a:t>
          </a:r>
          <a:r>
            <a:rPr lang="en-US" sz="1200"/>
            <a:t>)</a:t>
          </a:r>
          <a:r>
            <a:rPr lang="uz-Cyrl-UZ" sz="1200" baseline="0"/>
            <a:t> қайд қилинмаган бўлса, ФАОнинг тавсиясига кўра </a:t>
          </a:r>
          <a:r>
            <a:rPr lang="en-US" sz="1200" b="1" baseline="0"/>
            <a:t>2</a:t>
          </a:r>
          <a:r>
            <a:rPr lang="uz-Cyrl-UZ" sz="1200" b="1" baseline="0"/>
            <a:t>м/с</a:t>
          </a:r>
          <a:r>
            <a:rPr lang="uz-Cyrl-UZ" sz="1200" baseline="0"/>
            <a:t> вақтинчалик қиймат сифатида ишлатилиши керак. Бу Жаҳондаги 2 000 та станциянинг ўртача кўрсаткичи. Ўзбекистон иқлими учун ҳам бу ўринли таҳмин. Қаранг: Жадвал № 4</a:t>
          </a:r>
        </a:p>
      </xdr:txBody>
    </xdr:sp>
    <xdr:clientData/>
  </xdr:twoCellAnchor>
  <xdr:twoCellAnchor>
    <xdr:from>
      <xdr:col>0</xdr:col>
      <xdr:colOff>19049</xdr:colOff>
      <xdr:row>27</xdr:row>
      <xdr:rowOff>76200</xdr:rowOff>
    </xdr:from>
    <xdr:to>
      <xdr:col>3</xdr:col>
      <xdr:colOff>1352550</xdr:colOff>
      <xdr:row>29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0296C80-B8B5-4E16-A3E8-CD82B5FDC18B}"/>
            </a:ext>
          </a:extLst>
        </xdr:cNvPr>
        <xdr:cNvSpPr txBox="1"/>
      </xdr:nvSpPr>
      <xdr:spPr>
        <a:xfrm>
          <a:off x="19049" y="8058150"/>
          <a:ext cx="5962651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Нам</a:t>
          </a:r>
          <a:r>
            <a:rPr lang="uz-Cyrl-UZ" sz="1200" baseline="0"/>
            <a:t> хавонинг иссиқлик сиғими. Бу маълум баландликдаги психрометрик константани ҳисоблаш учун ишлатилади. Қаранг № 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32</xdr:row>
      <xdr:rowOff>28576</xdr:rowOff>
    </xdr:from>
    <xdr:to>
      <xdr:col>3</xdr:col>
      <xdr:colOff>1381125</xdr:colOff>
      <xdr:row>35</xdr:row>
      <xdr:rowOff>257176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C3491D-948F-4A5B-9CA2-44450D91D2E0}"/>
            </a:ext>
          </a:extLst>
        </xdr:cNvPr>
        <xdr:cNvSpPr txBox="1"/>
      </xdr:nvSpPr>
      <xdr:spPr>
        <a:xfrm>
          <a:off x="19049" y="9258301"/>
          <a:ext cx="5991226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 b="1"/>
            <a:t>Шудринг нуқтаси</a:t>
          </a:r>
          <a:r>
            <a:rPr lang="uz-Cyrl-UZ" sz="1200" baseline="0"/>
            <a:t> нисбий намликни таҳмин қилиш учун жуда муҳим кўрсаткичлардан ҳисобланади. Шудринг нуқтаси бўлмаган ҳолда биз уни таҳмин қилишимиз мумкун эмас. ФАОнинг тавсиясига кўра, Ўзбекистон иқлимида шудринг нуқтаси куннинг минимал хароратидан </a:t>
          </a:r>
          <a:r>
            <a:rPr lang="uz-Cyrl-UZ" sz="1200" b="1" baseline="0"/>
            <a:t>2</a:t>
          </a:r>
          <a:r>
            <a:rPr lang="en-US" sz="1200" b="1" baseline="0"/>
            <a:t>-4</a:t>
          </a:r>
          <a:r>
            <a:rPr lang="uz-Cyrl-UZ" sz="1200" baseline="0"/>
            <a:t> даража паст бўларкан. Аммо нам иқлимларда бу фарқ </a:t>
          </a:r>
          <a:r>
            <a:rPr lang="uz-Cyrl-UZ" sz="1200" b="1" baseline="0"/>
            <a:t>0</a:t>
          </a:r>
          <a:r>
            <a:rPr lang="uz-Cyrl-UZ" sz="1200" baseline="0"/>
            <a:t> бўлиши ҳам мумкун. Қаранг: № 48</a:t>
          </a:r>
          <a:endParaRPr lang="en-US" sz="1200"/>
        </a:p>
      </xdr:txBody>
    </xdr:sp>
    <xdr:clientData/>
  </xdr:twoCellAnchor>
  <xdr:twoCellAnchor>
    <xdr:from>
      <xdr:col>0</xdr:col>
      <xdr:colOff>19049</xdr:colOff>
      <xdr:row>37</xdr:row>
      <xdr:rowOff>95249</xdr:rowOff>
    </xdr:from>
    <xdr:to>
      <xdr:col>3</xdr:col>
      <xdr:colOff>1381125</xdr:colOff>
      <xdr:row>40</xdr:row>
      <xdr:rowOff>161925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75A3828-10C9-414A-8D33-847EF718D2FF}"/>
            </a:ext>
          </a:extLst>
        </xdr:cNvPr>
        <xdr:cNvSpPr txBox="1"/>
      </xdr:nvSpPr>
      <xdr:spPr>
        <a:xfrm>
          <a:off x="19049" y="10696574"/>
          <a:ext cx="5991226" cy="8667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uz-Cyrl-UZ" sz="1200"/>
            <a:t>Агар Қуёш</a:t>
          </a:r>
          <a:r>
            <a:rPr lang="uz-Cyrl-UZ" sz="1200" baseline="0"/>
            <a:t> радиацияси қайд қилинмаган бўлса биз ФАОнинг тавсиясига кўра Харгривс ва Самани тенгламасига мурожат қиламиз.  </a:t>
          </a:r>
          <a:r>
            <a:rPr lang="en-US" sz="1200" b="1" baseline="0"/>
            <a:t>kRs</a:t>
          </a:r>
          <a:r>
            <a:rPr lang="en-US" sz="1200" baseline="0"/>
            <a:t> </a:t>
          </a:r>
          <a:r>
            <a:rPr lang="uz-Cyrl-UZ" sz="1200" baseline="0"/>
            <a:t>коэффициенти Ўзбекистон (ёпиқ ўлка) шароити учун </a:t>
          </a:r>
          <a:r>
            <a:rPr lang="uz-Cyrl-UZ" sz="1200" b="1" baseline="0"/>
            <a:t>0.16</a:t>
          </a:r>
          <a:r>
            <a:rPr lang="uz-Cyrl-UZ" sz="1200" baseline="0"/>
            <a:t> қилиб белгиланади. Соҳилли ўлкалар учун бу кўрсаткич </a:t>
          </a:r>
          <a:r>
            <a:rPr lang="uz-Cyrl-UZ" sz="1200" b="1" baseline="0"/>
            <a:t>0.19</a:t>
          </a:r>
          <a:r>
            <a:rPr lang="uz-Cyrl-UZ" sz="1200" baseline="0"/>
            <a:t> бўлади. Қаранг: № 50. 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95250</xdr:rowOff>
    </xdr:from>
    <xdr:to>
      <xdr:col>14</xdr:col>
      <xdr:colOff>600075</xdr:colOff>
      <xdr:row>11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9B1910-BFB7-4847-8CC2-33ECF2D6677A}"/>
            </a:ext>
          </a:extLst>
        </xdr:cNvPr>
        <xdr:cNvSpPr txBox="1"/>
      </xdr:nvSpPr>
      <xdr:spPr>
        <a:xfrm>
          <a:off x="219075" y="285750"/>
          <a:ext cx="891540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Author:</a:t>
          </a:r>
          <a:r>
            <a:rPr lang="en-US" sz="1800" baseline="0"/>
            <a:t> </a:t>
          </a:r>
          <a:r>
            <a:rPr lang="en-US" sz="1800" b="1" baseline="0"/>
            <a:t>Sherzod Ruzmetov &lt;sherzodr@gmail.com&gt;</a:t>
          </a:r>
        </a:p>
        <a:p>
          <a:endParaRPr lang="en-US" sz="1800" b="1" baseline="0"/>
        </a:p>
        <a:p>
          <a:r>
            <a:rPr lang="en-US" sz="1800" b="0" baseline="0"/>
            <a:t>Latest copy should be downloaded from: https://github.com/sherzodr/agriclimuz</a:t>
          </a:r>
        </a:p>
        <a:p>
          <a:endParaRPr lang="en-US" sz="1800" baseline="0"/>
        </a:p>
        <a:p>
          <a:r>
            <a:rPr lang="en-US" sz="1800" baseline="0"/>
            <a:t>Submit bug reports to: </a:t>
          </a:r>
          <a:r>
            <a:rPr lang="en-US" sz="1800" b="0" baseline="0"/>
            <a:t>https://github.com/sherzodr/agriclimuz/issues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59A652-FFA2-4999-9465-31CFD0B791DE}" name="EToTable4" displayName="EToTable4" ref="A9:AE254" totalsRowShown="0" headerRowDxfId="32" dataDxfId="31">
  <autoFilter ref="A9:AE254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A1CDD456-2D13-4D60-95FC-6E828AE269D7}" name="Сана" dataDxfId="30"/>
    <tableColumn id="2" xr3:uid="{7B473D63-F57D-47C7-8A38-04A44467C1D0}" name="Тмин_x000a_(°С)" dataDxfId="29" dataCellStyle="Comma"/>
    <tableColumn id="3" xr3:uid="{43C5C23E-DEE6-4BFB-AAE1-4DE7E73D40E5}" name="Тмакс_x000a_(°С)" dataDxfId="28" dataCellStyle="Comma"/>
    <tableColumn id="6" xr3:uid="{7FA996C9-EFDF-4295-B673-80070D0127B0}" name="Шамол_x000a_(м/с)" dataDxfId="27" dataCellStyle="Comma"/>
    <tableColumn id="20" xr3:uid="{FABC0014-F594-437A-9A1B-4AE4C0160386}" name="Булут қоплама" dataDxfId="26" dataCellStyle="Comma"/>
    <tableColumn id="27" xr3:uid="{E50FD809-80E4-41CF-A790-83CA186B938A}" name="Радиация_x000a_(MJ/м2/к)" dataDxfId="25" dataCellStyle="Comma"/>
    <tableColumn id="21" xr3:uid="{264B87A8-E9EF-42BB-90E1-403EA20C3753}" name="Tmean" dataDxfId="24" dataCellStyle="Comma">
      <calculatedColumnFormula xml:space="preserve"> IF( AND(ISNUMBER(EToTable4[[#This Row],[Тмин
(°С)]]), ISNUMBER(EToTable4[[#This Row],[Тмакс
(°С)]])), (EToTable4[[#This Row],[Тмин
(°С)]]+EToTable4[[#This Row],[Тмакс
(°С)]])/2, "")</calculatedColumnFormula>
    </tableColumn>
    <tableColumn id="4" xr3:uid="{74586D2F-586E-4F26-B779-8FC3020C54B6}" name="Tdew" dataDxfId="23" dataCellStyle="Comma">
      <calculatedColumnFormula>IF(AND(ISNUMBER(EToTable4[[#This Row],[Сана]]), ISNUMBER(EToTable4[[#This Row],[Тмин
(°С)]])), EToTable4[[#This Row],[Тмин
(°С)]]-TdewSubtract, "")</calculatedColumnFormula>
    </tableColumn>
    <tableColumn id="22" xr3:uid="{21DA292D-468E-40D3-A1CF-77C9F0871F93}" name="J" dataDxfId="22" dataCellStyle="Comma">
      <calculatedColumnFormula>IF(ISNUMBER(EToTable4[[#This Row],[Сана]]), _xlfn.DAYS(EToTable4[[#This Row],[Сана]], "1/1/" &amp; YEAR(EToTable4[[#This Row],[Сана]])) + 1, "")</calculatedColumnFormula>
    </tableColumn>
    <tableColumn id="34" xr3:uid="{0781AB5F-1793-4475-9BD9-B5513970F4AA}" name="P" dataDxfId="21" dataCellStyle="Comma">
      <calculatedColumnFormula>IF(AND(ISNUMBER(Altitude), ISNUMBER(EToTable4[[#This Row],[Сана]])),  ROUND(101.3 * POWER( (293-0.0065 * Altitude) / 293, 5.26), 2), "")</calculatedColumnFormula>
    </tableColumn>
    <tableColumn id="33" xr3:uid="{6410AA3F-3256-498F-A823-BE113E7154E2}" name="γ" dataDxfId="20" dataCellStyle="Comma">
      <calculatedColumnFormula>IF(ISNUMBER(EToTable4[[#This Row],[P]]), (Cp * EToTable4[[#This Row],[P]]) / (0.622 * 2.45), "")</calculatedColumnFormula>
    </tableColumn>
    <tableColumn id="19" xr3:uid="{C7578BCF-40AE-4A80-99A4-F6EB3A95F882}" name="Δ" dataDxfId="19" dataCellStyle="Comma">
      <calculatedColumnFormula>IF( ISNUMBER(EToTable4[[#This Row],[Tmean]]), ROUND((4098 * (0.6108 * EXP((17.27 * EToTable4[[#This Row],[Tmean]]) / (EToTable4[[#This Row],[Tmean]] + 237.3)))) / ((EToTable4[[#This Row],[Tmean]] + 237.3) ^ 2), 4), "")</calculatedColumnFormula>
    </tableColumn>
    <tableColumn id="18" xr3:uid="{5648CEA6-4702-4CC0-B400-1DF969643CC1}" name="δ (rad)" dataDxfId="18" dataCellStyle="Comma">
      <calculatedColumnFormula>IF(ISNUMBER(EToTable4[[#This Row],[J]]), 0.409  * SIN( (2*PI()/365) * EToTable4[[#This Row],[J]] - 1.39), "")</calculatedColumnFormula>
    </tableColumn>
    <tableColumn id="17" xr3:uid="{44EF8607-32E4-4AC3-AEBC-73C9308D978E}" name="dr" dataDxfId="17" dataCellStyle="Comma">
      <calculatedColumnFormula>IF(ISNUMBER(EToTable4[[#This Row],[J]]), ROUND(1+0.033 * COS( (2*PI()/365) * EToTable4[[#This Row],[J]]), 4), "")</calculatedColumnFormula>
    </tableColumn>
    <tableColumn id="23" xr3:uid="{A9A21211-D242-4C1A-A2CF-CAE6D46870EF}" name="φ" dataDxfId="16" dataCellStyle="Comma">
      <calculatedColumnFormula>IF(AND(ISNUMBER(Latitude), ISNUMBER(EToTable4[[#This Row],[Сана]])), ROUND((Latitude / 180) * PI(), 3), "")</calculatedColumnFormula>
    </tableColumn>
    <tableColumn id="16" xr3:uid="{B0F6DD20-3761-420C-9D3A-01A71E0281BE}" name="ωs" dataDxfId="15" dataCellStyle="Comma">
      <calculatedColumnFormula>IF(AND(ISNUMBER(EToTable4[[#This Row],[φ]]), ISNUMBER(EToTable4[[#This Row],[δ (rad)]])), ACOS( - 1 * TAN(EToTable4[[#This Row],[φ]]) * TAN(EToTable4[[#This Row],[δ (rad)]])), "")</calculatedColumnFormula>
    </tableColumn>
    <tableColumn id="15" xr3:uid="{DEC4009A-E509-4B4A-899A-FD486DA26C83}" name="Ra" dataDxfId="14" dataCellStyle="Comma">
      <calculatedColumnFormula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calculatedColumnFormula>
    </tableColumn>
    <tableColumn id="14" xr3:uid="{EC4CCD52-1E5D-4C8A-8EDC-C31C2D29784B}" name="N" dataDxfId="13" dataCellStyle="Comma">
      <calculatedColumnFormula xml:space="preserve"> IF(ISNUMBER(EToTable4[[#This Row],[ωs]]), ( 24 / PI()) * EToTable4[[#This Row],[ωs]], "")</calculatedColumnFormula>
    </tableColumn>
    <tableColumn id="13" xr3:uid="{4BB804BB-4A2F-45FA-9B88-444DB90F6987}" name="e° (Tmin)" dataDxfId="12" dataCellStyle="Comma">
      <calculatedColumnFormula>IF(ISNUMBER(EToTable4[[#This Row],[Тмин
(°С)]]), 0.6108 * EXP( 17.27 * EToTable4[[#This Row],[Тмин
(°С)]] / (EToTable4[[#This Row],[Тмин
(°С)]]+237.3)), "")</calculatedColumnFormula>
    </tableColumn>
    <tableColumn id="12" xr3:uid="{A88E4109-E251-4EB9-BFAD-5A4934DC1EB0}" name="e° (Tmax)" dataDxfId="11" dataCellStyle="Comma">
      <calculatedColumnFormula>IF(ISNUMBER(EToTable4[[#This Row],[Тмакс
(°С)]]), 0.6108 * EXP( 17.27 * EToTable4[[#This Row],[Тмакс
(°С)]] / (EToTable4[[#This Row],[Тмакс
(°С)]]+237.3)), "")</calculatedColumnFormula>
    </tableColumn>
    <tableColumn id="11" xr3:uid="{B1DB1319-1F16-4293-B9A2-DD2B27463B84}" name="es" dataDxfId="10" dataCellStyle="Comma">
      <calculatedColumnFormula>IF(AND(ISNUMBER(EToTable4[[#This Row],[e° (Tmin)]]), ISNUMBER(EToTable4[[#This Row],[e° (Tmax)]])), (EToTable4[[#This Row],[e° (Tmax)]]+EToTable4[[#This Row],[e° (Tmin)]])/2, "")</calculatedColumnFormula>
    </tableColumn>
    <tableColumn id="24" xr3:uid="{707B6DDD-D300-412D-B3DD-74C9E5977CCC}" name="e° (Tdew)" dataDxfId="9" dataCellStyle="Comma">
      <calculatedColumnFormula>IF(ISNUMBER(EToTable4[[#This Row],[Tdew]]), 0.6108 * EXP( 17.27 * (EToTable4[[#This Row],[Tdew]]) / (EToTable4[[#This Row],[Tdew]]+237.3)), "")</calculatedColumnFormula>
    </tableColumn>
    <tableColumn id="10" xr3:uid="{FCF74594-3C91-425D-812B-BA9902E87686}" name="ea" dataDxfId="8" dataCellStyle="Comma">
      <calculatedColumnFormula xml:space="preserve"> EToTable4[[#This Row],[e° (Tdew)]]</calculatedColumnFormula>
    </tableColumn>
    <tableColumn id="9" xr3:uid="{4F1A1232-1F84-4FBE-AEBC-0E97F429B916}" name="es - ea" dataDxfId="7" dataCellStyle="Comma">
      <calculatedColumnFormula>IF(AND(ISNUMBER(EToTable4[[#This Row],[es]]), ISNUMBER(EToTable4[[#This Row],[ea]])), EToTable4[[#This Row],[es]]-EToTable4[[#This Row],[ea]], "")</calculatedColumnFormula>
    </tableColumn>
    <tableColumn id="8" xr3:uid="{5EB65992-E068-4EC7-AB0C-2463CAE7F655}" name="Rso" dataDxfId="6" dataCellStyle="Comma">
      <calculatedColumnFormula>IF(ISNUMBER(EToTable4[[#This Row],[Ra]]), (as+bs)*EToTable4[[#This Row],[Ra]], "")</calculatedColumnFormula>
    </tableColumn>
    <tableColumn id="26" xr3:uid="{BAF3FCFE-A735-468E-9EB9-F12B121423B7}" name="Rs" dataDxfId="5" dataCellStyle="Comma">
      <calculatedColumnFormula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calculatedColumnFormula>
    </tableColumn>
    <tableColumn id="25" xr3:uid="{A171FAE9-67EB-4A17-A112-511B23859C7D}" name="Rns" dataDxfId="4" dataCellStyle="Comma">
      <calculatedColumnFormula>IF(ISNUMBER(EToTable4[[#This Row],[Rs]]), (1-albedo)*EToTable4[[#This Row],[Rs]], "")</calculatedColumnFormula>
    </tableColumn>
    <tableColumn id="28" xr3:uid="{80FA9EEE-7FC6-4B5B-A777-F79AA24665BB}" name="Rnl" dataDxfId="3" dataCellStyle="Comma">
      <calculatedColumnFormula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calculatedColumnFormula>
    </tableColumn>
    <tableColumn id="29" xr3:uid="{0F43786E-7A1F-4C95-A40B-3758E97627EE}" name="Rn" dataDxfId="2" dataCellStyle="Comma">
      <calculatedColumnFormula>IF(AND(ISNUMBER(EToTable4[[#This Row],[Rns]]), ISNUMBER(EToTable4[[#This Row],[Rnl]])), EToTable4[[#This Row],[Rns]]-EToTable4[[#This Row],[Rnl]], "")</calculatedColumnFormula>
    </tableColumn>
    <tableColumn id="30" xr3:uid="{E3D9246D-2DCF-47D6-8728-3943982E2E18}" name="u2" dataDxfId="1" dataCellStyle="Comma">
      <calculatedColumnFormula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calculatedColumnFormula>
    </tableColumn>
    <tableColumn id="7" xr3:uid="{91218F4F-6856-49F6-8567-68A3AA650F15}" name="ETO_x000a_(мм)" dataDxfId="0" dataCellStyle="Comma">
      <calculatedColumnFormula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calculatedColumnFormula>
    </tableColumn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7BD22-73FB-4E37-8CAD-91A3F66EA7FA}" name="EToTable" displayName="EToTable" ref="A9:AE254" totalsRowShown="0" headerRowDxfId="65" dataDxfId="64">
  <autoFilter ref="A9:AE254" xr:uid="{40FA6F47-45BC-4011-86C7-DB7405138E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55BB34F4-B6C5-485F-A788-74EBA6A46346}" name="Сана" dataDxfId="63"/>
    <tableColumn id="2" xr3:uid="{0343CEB4-F964-43A1-BDB3-F2FEF6A7C729}" name="Тмин_x000a_(°С)" dataDxfId="62" dataCellStyle="Comma"/>
    <tableColumn id="3" xr3:uid="{9BD57D35-89FF-4084-9359-B7214AD803FE}" name="Тмакс_x000a_(°С)" dataDxfId="61" dataCellStyle="Comma"/>
    <tableColumn id="6" xr3:uid="{41B592D5-95B1-44E5-A64B-BDDC9D6D5BCA}" name="Шамол_x000a_(м/с)" dataDxfId="35" dataCellStyle="Comma"/>
    <tableColumn id="20" xr3:uid="{2ABE4840-178F-4818-A24E-0EF1AE56B41F}" name="Булут қоплама" dataDxfId="33" dataCellStyle="Comma"/>
    <tableColumn id="27" xr3:uid="{026FEEB6-B796-4EDB-9611-B4B15F3B7F32}" name="Радиация_x000a_(MJ/м2/к)" dataDxfId="34" dataCellStyle="Comma"/>
    <tableColumn id="21" xr3:uid="{A535BD23-5121-4397-AC1B-E39E70B75654}" name="Tmean" dataDxfId="37" dataCellStyle="Comma">
      <calculatedColumnFormula xml:space="preserve"> IF( AND(ISNUMBER(EToTable[[#This Row],[Тмин
(°С)]]), ISNUMBER(EToTable[[#This Row],[Тмакс
(°С)]])), (EToTable[[#This Row],[Тмин
(°С)]]+EToTable[[#This Row],[Тмакс
(°С)]])/2, "")</calculatedColumnFormula>
    </tableColumn>
    <tableColumn id="4" xr3:uid="{28F03338-A80A-46CA-90C2-3EE3FE3141B5}" name="Tdew" dataDxfId="36" dataCellStyle="Comma">
      <calculatedColumnFormula>IF(AND(ISNUMBER(EToTable[[#This Row],[Сана]]), ISNUMBER(EToTable[[#This Row],[Тмин
(°С)]])), EToTable[[#This Row],[Тмин
(°С)]]-TdewSubtract, "")</calculatedColumnFormula>
    </tableColumn>
    <tableColumn id="22" xr3:uid="{72ED62CD-F87B-4F4E-8A95-741E4046A8D2}" name="J" dataDxfId="38" dataCellStyle="Comma">
      <calculatedColumnFormula>IF(ISNUMBER(EToTable[[#This Row],[Сана]]), _xlfn.DAYS(EToTable[[#This Row],[Сана]], "1/1/" &amp; YEAR(EToTable[[#This Row],[Сана]])) + 1, "")</calculatedColumnFormula>
    </tableColumn>
    <tableColumn id="34" xr3:uid="{91194067-8744-4547-AC20-6D98CC22490B}" name="P" dataDxfId="39" dataCellStyle="Comma">
      <calculatedColumnFormula>IF(AND(ISNUMBER(Altitude), ISNUMBER(EToTable[[#This Row],[Сана]])),  ROUND(101.3 * POWER( (293-0.0065 * Altitude) / 293, 5.26), 2), "")</calculatedColumnFormula>
    </tableColumn>
    <tableColumn id="33" xr3:uid="{29003213-DC54-4480-A40A-0FC6ABBE0369}" name="γ" dataDxfId="60" dataCellStyle="Comma">
      <calculatedColumnFormula>IF(ISNUMBER(EToTable[[#This Row],[P]]), (Cp * EToTable[[#This Row],[P]]) / (0.622 * 2.45), "")</calculatedColumnFormula>
    </tableColumn>
    <tableColumn id="19" xr3:uid="{0E062F52-C43F-4056-A51C-394BD475D85F}" name="Δ" dataDxfId="59" dataCellStyle="Comma">
      <calculatedColumnFormula>IF( ISNUMBER(EToTable[[#This Row],[Tmean]]), ROUND((4098 * (0.6108 * EXP((17.27 * EToTable[[#This Row],[Tmean]]) / (EToTable[[#This Row],[Tmean]] + 237.3)))) / ((EToTable[[#This Row],[Tmean]] + 237.3) ^ 2), 4), "")</calculatedColumnFormula>
    </tableColumn>
    <tableColumn id="18" xr3:uid="{76882BE6-D768-4B05-B6A0-08F20B3C673F}" name="δ (rad)" dataDxfId="58" dataCellStyle="Comma">
      <calculatedColumnFormula>IF(ISNUMBER(EToTable[[#This Row],[J]]), 0.409  * SIN( (2*PI()/365) * EToTable[[#This Row],[J]] - 1.39), "")</calculatedColumnFormula>
    </tableColumn>
    <tableColumn id="17" xr3:uid="{A21CD0BD-4854-4025-84DD-72F473757E0B}" name="dr" dataDxfId="57" dataCellStyle="Comma">
      <calculatedColumnFormula>IF(ISNUMBER(EToTable[[#This Row],[J]]), ROUND(1+0.033 * COS( (2*PI()/365) * EToTable[[#This Row],[J]]), 4), "")</calculatedColumnFormula>
    </tableColumn>
    <tableColumn id="23" xr3:uid="{CE40DA70-CBFE-48A6-AC64-4663E945330A}" name="φ" dataDxfId="56" dataCellStyle="Comma">
      <calculatedColumnFormula>IF(AND(ISNUMBER(Latitude), ISNUMBER(EToTable[[#This Row],[Сана]])), ROUND((Latitude / 180) * PI(), 3), "")</calculatedColumnFormula>
    </tableColumn>
    <tableColumn id="16" xr3:uid="{F874822E-F3EF-4453-A539-2D54B0627751}" name="ωs" dataDxfId="55" dataCellStyle="Comma">
      <calculatedColumnFormula>IF(AND(ISNUMBER(EToTable[[#This Row],[φ]]), ISNUMBER(EToTable[[#This Row],[δ (rad)]])), ACOS( - 1 * TAN(EToTable[[#This Row],[φ]]) * TAN(EToTable[[#This Row],[δ (rad)]])), "")</calculatedColumnFormula>
    </tableColumn>
    <tableColumn id="15" xr3:uid="{8FD74915-A745-43A9-912D-0965AB100C05}" name="Ra" dataDxfId="54" dataCellStyle="Comma">
      <calculatedColumnFormula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calculatedColumnFormula>
    </tableColumn>
    <tableColumn id="14" xr3:uid="{BD9990DB-8992-4E9A-893D-DCB28C028665}" name="N" dataDxfId="53" dataCellStyle="Comma">
      <calculatedColumnFormula xml:space="preserve"> IF(ISNUMBER(EToTable[[#This Row],[ωs]]), ( 24 / PI()) * EToTable[[#This Row],[ωs]], "")</calculatedColumnFormula>
    </tableColumn>
    <tableColumn id="13" xr3:uid="{017B251A-16BB-4EF8-B942-DB81DD2D951E}" name="e° (Tmin)" dataDxfId="52" dataCellStyle="Comma">
      <calculatedColumnFormula>IF(ISNUMBER(EToTable[[#This Row],[Тмин
(°С)]]), 0.6108 * EXP( 17.27 * EToTable[[#This Row],[Тмин
(°С)]] / (EToTable[[#This Row],[Тмин
(°С)]]+237.3)), "")</calculatedColumnFormula>
    </tableColumn>
    <tableColumn id="12" xr3:uid="{0488585F-8BE0-4299-A580-08C3CBFA1E59}" name="e° (Tmax)" dataDxfId="51" dataCellStyle="Comma">
      <calculatedColumnFormula>IF(ISNUMBER(EToTable[[#This Row],[Тмакс
(°С)]]), 0.6108 * EXP( 17.27 * EToTable[[#This Row],[Тмакс
(°С)]] / (EToTable[[#This Row],[Тмакс
(°С)]]+237.3)), "")</calculatedColumnFormula>
    </tableColumn>
    <tableColumn id="11" xr3:uid="{DC14E8C3-BA59-4195-BBB3-8106DA52F7F7}" name="es" dataDxfId="50" dataCellStyle="Comma">
      <calculatedColumnFormula>IF(AND(ISNUMBER(EToTable[[#This Row],[e° (Tmin)]]), ISNUMBER(EToTable[[#This Row],[e° (Tmax)]])), (EToTable[[#This Row],[e° (Tmax)]]+EToTable[[#This Row],[e° (Tmin)]])/2, "")</calculatedColumnFormula>
    </tableColumn>
    <tableColumn id="24" xr3:uid="{57F5EDAF-2374-49FE-9B64-AB6BBD822583}" name="e° (Tdew)" dataDxfId="49" dataCellStyle="Comma">
      <calculatedColumnFormula>IF(ISNUMBER(EToTable[[#This Row],[Tdew]]), 0.6108 * EXP( 17.27 * (EToTable[[#This Row],[Tdew]]) / (EToTable[[#This Row],[Tdew]]+237.3)), "")</calculatedColumnFormula>
    </tableColumn>
    <tableColumn id="10" xr3:uid="{627FA355-70D4-4E6A-A764-1C5826BB96A2}" name="ea" dataDxfId="48" dataCellStyle="Comma">
      <calculatedColumnFormula xml:space="preserve"> EToTable[[#This Row],[e° (Tdew)]]</calculatedColumnFormula>
    </tableColumn>
    <tableColumn id="9" xr3:uid="{9E010230-CD5B-42D5-8FA2-D17763D5D2AC}" name="es - ea" dataDxfId="47" dataCellStyle="Comma">
      <calculatedColumnFormula>IF(AND(ISNUMBER(EToTable[[#This Row],[es]]), ISNUMBER(EToTable[[#This Row],[ea]])), EToTable[[#This Row],[es]]-EToTable[[#This Row],[ea]], "")</calculatedColumnFormula>
    </tableColumn>
    <tableColumn id="8" xr3:uid="{5EAFCF03-F1FE-46B0-8665-1FD5A41B6C5E}" name="Rso" dataDxfId="46" dataCellStyle="Comma">
      <calculatedColumnFormula>IF(ISNUMBER(EToTable[[#This Row],[Ra]]), (as+bs)*EToTable[[#This Row],[Ra]], "")</calculatedColumnFormula>
    </tableColumn>
    <tableColumn id="26" xr3:uid="{42FE00EA-A686-4C84-8B12-E62382B4D2E8}" name="Rs" dataDxfId="45" dataCellStyle="Comma">
      <calculatedColumnFormula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calculatedColumnFormula>
    </tableColumn>
    <tableColumn id="25" xr3:uid="{D2310C7E-B446-4405-BEDC-9493BA3EA074}" name="Rns" dataDxfId="44" dataCellStyle="Comma">
      <calculatedColumnFormula>IF(ISNUMBER(EToTable[[#This Row],[Rs]]), (1-albedo)*EToTable[[#This Row],[Rs]], "")</calculatedColumnFormula>
    </tableColumn>
    <tableColumn id="28" xr3:uid="{246D79AE-5292-4B8C-8FD4-BAB9ABA083D4}" name="Rnl" dataDxfId="43" dataCellStyle="Comma">
      <calculatedColumnFormula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calculatedColumnFormula>
    </tableColumn>
    <tableColumn id="29" xr3:uid="{422888C5-5DC5-4D70-B7D8-B3F6A9456433}" name="Rn" dataDxfId="42" dataCellStyle="Comma">
      <calculatedColumnFormula>IF(AND(ISNUMBER(EToTable[[#This Row],[Rns]]), ISNUMBER(EToTable[[#This Row],[Rnl]])), EToTable[[#This Row],[Rns]]-EToTable[[#This Row],[Rnl]], "")</calculatedColumnFormula>
    </tableColumn>
    <tableColumn id="30" xr3:uid="{9B0CC101-DA7D-4460-9098-E50E3E62164F}" name="u2" dataDxfId="40" dataCellStyle="Comma">
      <calculatedColumnFormula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calculatedColumnFormula>
    </tableColumn>
    <tableColumn id="7" xr3:uid="{F7425A71-C167-48A6-930B-0E92D3200E4B}" name="ETO_x000a_(мм)" dataDxfId="41" dataCellStyle="Comma">
      <calculatedColumnFormula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calculatedColumnFormula>
    </tableColumn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A206-D98F-4713-9A5F-5B0045C8BAA7}">
  <sheetPr codeName="Sheet6"/>
  <dimension ref="A1:AF254"/>
  <sheetViews>
    <sheetView showGridLines="0" zoomScale="120" zoomScaleNormal="120" workbookViewId="0">
      <pane xSplit="3" ySplit="9" topLeftCell="D10" activePane="bottomRight" state="frozenSplit"/>
      <selection pane="topRight" activeCell="D1" sqref="D1"/>
      <selection pane="bottomLeft" activeCell="A10" sqref="A10"/>
      <selection pane="bottomRight" activeCell="A10" sqref="A10"/>
    </sheetView>
  </sheetViews>
  <sheetFormatPr defaultRowHeight="15" outlineLevelCol="1" x14ac:dyDescent="0.25"/>
  <cols>
    <col min="1" max="4" width="9.7109375" style="1" customWidth="1"/>
    <col min="5" max="5" width="10.7109375" style="1" customWidth="1"/>
    <col min="6" max="6" width="10.5703125" style="1" customWidth="1"/>
    <col min="7" max="30" width="7.7109375" style="1" hidden="1" customWidth="1" outlineLevel="1"/>
    <col min="31" max="31" width="16.28515625" style="1" customWidth="1" collapsed="1"/>
    <col min="32" max="16384" width="9.140625" style="1"/>
  </cols>
  <sheetData>
    <row r="1" spans="1:31" ht="5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customFormat="1" ht="18.75" x14ac:dyDescent="0.25">
      <c r="A2" s="31" t="s">
        <v>2</v>
      </c>
      <c r="B2" s="31"/>
      <c r="C2" s="32"/>
      <c r="D2" s="47" t="s">
        <v>46</v>
      </c>
      <c r="E2" s="47"/>
      <c r="F2" s="4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4"/>
      <c r="B3" s="9"/>
      <c r="C3" s="9"/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5">
      <c r="A4" s="7" t="s">
        <v>3</v>
      </c>
      <c r="B4" s="7"/>
      <c r="C4" s="7"/>
      <c r="D4" s="5"/>
      <c r="E4" s="6" t="s">
        <v>45</v>
      </c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48">
        <v>41.42</v>
      </c>
    </row>
    <row r="5" spans="1:31" x14ac:dyDescent="0.25">
      <c r="A5" s="8" t="s">
        <v>1</v>
      </c>
      <c r="B5" s="7"/>
      <c r="C5" s="49">
        <v>100</v>
      </c>
      <c r="D5" s="5"/>
      <c r="E5" s="6" t="s">
        <v>44</v>
      </c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48">
        <v>2</v>
      </c>
    </row>
    <row r="6" spans="1:31" customFormat="1" ht="9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customFormat="1" x14ac:dyDescent="0.25">
      <c r="D7" s="2"/>
    </row>
    <row r="8" spans="1:31" customFormat="1" ht="33" customHeight="1" x14ac:dyDescent="0.25">
      <c r="D8" s="2"/>
      <c r="X8" s="16"/>
    </row>
    <row r="9" spans="1:31" s="3" customFormat="1" ht="42" customHeight="1" x14ac:dyDescent="0.35">
      <c r="A9" s="12" t="s">
        <v>0</v>
      </c>
      <c r="B9" s="12" t="s">
        <v>31</v>
      </c>
      <c r="C9" s="13" t="s">
        <v>30</v>
      </c>
      <c r="D9" s="11" t="s">
        <v>33</v>
      </c>
      <c r="E9" s="14" t="s">
        <v>5</v>
      </c>
      <c r="F9" s="14" t="s">
        <v>32</v>
      </c>
      <c r="G9" s="17" t="s">
        <v>14</v>
      </c>
      <c r="H9" s="17" t="s">
        <v>43</v>
      </c>
      <c r="I9" s="17" t="s">
        <v>4</v>
      </c>
      <c r="J9" s="17" t="s">
        <v>7</v>
      </c>
      <c r="K9" s="17" t="s">
        <v>6</v>
      </c>
      <c r="L9" s="17" t="s">
        <v>11</v>
      </c>
      <c r="M9" s="17" t="s">
        <v>27</v>
      </c>
      <c r="N9" s="17" t="s">
        <v>15</v>
      </c>
      <c r="O9" s="17" t="s">
        <v>8</v>
      </c>
      <c r="P9" s="17" t="s">
        <v>28</v>
      </c>
      <c r="Q9" s="17" t="s">
        <v>16</v>
      </c>
      <c r="R9" s="17" t="s">
        <v>9</v>
      </c>
      <c r="S9" s="17" t="s">
        <v>17</v>
      </c>
      <c r="T9" s="17" t="s">
        <v>13</v>
      </c>
      <c r="U9" s="17" t="s">
        <v>12</v>
      </c>
      <c r="V9" s="17" t="s">
        <v>18</v>
      </c>
      <c r="W9" s="17" t="s">
        <v>19</v>
      </c>
      <c r="X9" s="17" t="s">
        <v>20</v>
      </c>
      <c r="Y9" s="17" t="s">
        <v>21</v>
      </c>
      <c r="Z9" s="17" t="s">
        <v>22</v>
      </c>
      <c r="AA9" s="17" t="s">
        <v>23</v>
      </c>
      <c r="AB9" s="17" t="s">
        <v>24</v>
      </c>
      <c r="AC9" s="17" t="s">
        <v>25</v>
      </c>
      <c r="AD9" s="17" t="s">
        <v>26</v>
      </c>
      <c r="AE9" s="15" t="s">
        <v>10</v>
      </c>
    </row>
    <row r="10" spans="1:31" x14ac:dyDescent="0.25">
      <c r="A10" s="20">
        <v>44050</v>
      </c>
      <c r="B10" s="21">
        <v>21.1</v>
      </c>
      <c r="C10" s="22">
        <v>31.2</v>
      </c>
      <c r="D10" s="34"/>
      <c r="E10" s="46"/>
      <c r="F10" s="23"/>
      <c r="G10" s="44">
        <f xml:space="preserve"> IF( AND(ISNUMBER(EToTable4[[#This Row],[Тмин
(°С)]]), ISNUMBER(EToTable4[[#This Row],[Тмакс
(°С)]])), (EToTable4[[#This Row],[Тмин
(°С)]]+EToTable4[[#This Row],[Тмакс
(°С)]])/2, "")</f>
        <v>26.15</v>
      </c>
      <c r="H10" s="44">
        <f>IF(AND(ISNUMBER(EToTable4[[#This Row],[Сана]]), ISNUMBER(EToTable4[[#This Row],[Тмин
(°С)]])), EToTable4[[#This Row],[Тмин
(°С)]]-TdewSubtract, "")</f>
        <v>19.100000000000001</v>
      </c>
      <c r="I10" s="37">
        <f>IF(ISNUMBER(EToTable4[[#This Row],[Сана]]), _xlfn.DAYS(EToTable4[[#This Row],[Сана]], "1/1/" &amp; YEAR(EToTable4[[#This Row],[Сана]])) + 1, "")</f>
        <v>220</v>
      </c>
      <c r="J10" s="28">
        <f>IF(AND(ISNUMBER(Altitude), ISNUMBER(EToTable4[[#This Row],[Сана]])),  ROUND(101.3 * POWER( (293-0.0065 * Altitude) / 293, 5.26), 2), "")</f>
        <v>100.12</v>
      </c>
      <c r="K10" s="33">
        <f>IF(ISNUMBER(EToTable4[[#This Row],[P]]), (Cp * EToTable4[[#This Row],[P]]) / (0.622 * 2.45), "")</f>
        <v>6.6553947109390388E-2</v>
      </c>
      <c r="L10" s="29">
        <f>IF( ISNUMBER(EToTable4[[#This Row],[Tmean]]), ROUND((4098 * (0.6108 * EXP((17.27 * EToTable4[[#This Row],[Tmean]]) / (EToTable4[[#This Row],[Tmean]] + 237.3)))) / ((EToTable4[[#This Row],[Tmean]] + 237.3) ^ 2), 4), "")</f>
        <v>0.20019999999999999</v>
      </c>
      <c r="M10" s="29">
        <f>IF(ISNUMBER(EToTable4[[#This Row],[J]]), 0.409  * SIN( (2*PI()/365) * EToTable4[[#This Row],[J]] - 1.39), "")</f>
        <v>0.27713026323725326</v>
      </c>
      <c r="N10" s="30">
        <f>IF(ISNUMBER(EToTable4[[#This Row],[J]]), ROUND(1+0.033 * COS( (2*PI()/365) * EToTable4[[#This Row],[J]]), 4), "")</f>
        <v>0.97360000000000002</v>
      </c>
      <c r="O10" s="30">
        <f>IF(AND(ISNUMBER(Latitude), ISNUMBER(EToTable4[[#This Row],[Сана]])), ROUND((Latitude / 180) * PI(), 3), "")</f>
        <v>0.72299999999999998</v>
      </c>
      <c r="P10" s="28">
        <f>IF(AND(ISNUMBER(EToTable4[[#This Row],[φ]]), ISNUMBER(EToTable4[[#This Row],[δ (rad)]])), ACOS( - 1 * TAN(EToTable4[[#This Row],[φ]]) * TAN(EToTable4[[#This Row],[δ (rad)]])), "")</f>
        <v>1.8245049782403986</v>
      </c>
      <c r="Q10" s="28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37.633001526700376</v>
      </c>
      <c r="R10" s="28">
        <f xml:space="preserve"> IF(ISNUMBER(EToTable4[[#This Row],[ωs]]), ( 24 / PI()) * EToTable4[[#This Row],[ωs]], "")</f>
        <v>13.938191327171058</v>
      </c>
      <c r="S10" s="28">
        <f>IF(ISNUMBER(EToTable4[[#This Row],[Тмин
(°С)]]), 0.6108 * EXP( 17.27 * EToTable4[[#This Row],[Тмин
(°С)]] / (EToTable4[[#This Row],[Тмин
(°С)]]+237.3)), "")</f>
        <v>2.5023227554890153</v>
      </c>
      <c r="T10" s="28">
        <f>IF(ISNUMBER(EToTable4[[#This Row],[Тмакс
(°С)]]), 0.6108 * EXP( 17.27 * EToTable4[[#This Row],[Тмакс
(°С)]] / (EToTable4[[#This Row],[Тмакс
(°С)]]+237.3)), "")</f>
        <v>4.5439995866454055</v>
      </c>
      <c r="U10" s="28">
        <f>IF(AND(ISNUMBER(EToTable4[[#This Row],[e° (Tmin)]]), ISNUMBER(EToTable4[[#This Row],[e° (Tmax)]])), (EToTable4[[#This Row],[e° (Tmax)]]+EToTable4[[#This Row],[e° (Tmin)]])/2, "")</f>
        <v>3.5231611710672102</v>
      </c>
      <c r="V10" s="28">
        <f>IF(ISNUMBER(EToTable4[[#This Row],[Tdew]]), 0.6108 * EXP( 17.27 * (EToTable4[[#This Row],[Tdew]]) / (EToTable4[[#This Row],[Tdew]]+237.3)), "")</f>
        <v>2.2111396340059919</v>
      </c>
      <c r="W10" s="30">
        <f xml:space="preserve"> EToTable4[[#This Row],[e° (Tdew)]]</f>
        <v>2.2111396340059919</v>
      </c>
      <c r="X10" s="30">
        <f>IF(AND(ISNUMBER(EToTable4[[#This Row],[es]]), ISNUMBER(EToTable4[[#This Row],[ea]])), EToTable4[[#This Row],[es]]-EToTable4[[#This Row],[ea]], "")</f>
        <v>1.3120215370612183</v>
      </c>
      <c r="Y10" s="28">
        <f>IF(ISNUMBER(EToTable4[[#This Row],[Ra]]), (as+bs)*EToTable4[[#This Row],[Ra]], "")</f>
        <v>28.22475114502528</v>
      </c>
      <c r="Z10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19.135927972758886</v>
      </c>
      <c r="AA10" s="28">
        <f>IF(ISNUMBER(EToTable4[[#This Row],[Rs]]), (1-albedo)*EToTable4[[#This Row],[Rs]], "")</f>
        <v>14.734664539024342</v>
      </c>
      <c r="AB10" s="28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2.93721795571496</v>
      </c>
      <c r="AC10" s="28">
        <f>IF(AND(ISNUMBER(EToTable4[[#This Row],[Rns]]), ISNUMBER(EToTable4[[#This Row],[Rnl]])), EToTable4[[#This Row],[Rns]]-EToTable4[[#This Row],[Rnl]], "")</f>
        <v>11.797446583309382</v>
      </c>
      <c r="AD10" s="30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0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4.5151571197915441</v>
      </c>
    </row>
    <row r="11" spans="1:31" x14ac:dyDescent="0.25">
      <c r="A11" s="20">
        <v>44051</v>
      </c>
      <c r="B11" s="21">
        <v>19.2</v>
      </c>
      <c r="C11" s="22">
        <v>32.700000000000003</v>
      </c>
      <c r="D11" s="23"/>
      <c r="E11" s="46"/>
      <c r="F11" s="23"/>
      <c r="G11" s="44">
        <f xml:space="preserve"> IF( AND(ISNUMBER(EToTable4[[#This Row],[Тмин
(°С)]]), ISNUMBER(EToTable4[[#This Row],[Тмакс
(°С)]])), (EToTable4[[#This Row],[Тмин
(°С)]]+EToTable4[[#This Row],[Тмакс
(°С)]])/2, "")</f>
        <v>25.950000000000003</v>
      </c>
      <c r="H11" s="44">
        <f>IF(AND(ISNUMBER(EToTable4[[#This Row],[Сана]]), ISNUMBER(EToTable4[[#This Row],[Тмин
(°С)]])), EToTable4[[#This Row],[Тмин
(°С)]]-TdewSubtract, "")</f>
        <v>17.2</v>
      </c>
      <c r="I11" s="37">
        <f>IF(ISNUMBER(EToTable4[[#This Row],[Сана]]), _xlfn.DAYS(EToTable4[[#This Row],[Сана]], "1/1/" &amp; YEAR(EToTable4[[#This Row],[Сана]])) + 1, "")</f>
        <v>221</v>
      </c>
      <c r="J11" s="28">
        <f>IF(AND(ISNUMBER(Altitude), ISNUMBER(EToTable4[[#This Row],[Сана]])),  ROUND(101.3 * POWER( (293-0.0065 * Altitude) / 293, 5.26), 2), "")</f>
        <v>100.12</v>
      </c>
      <c r="K11" s="33">
        <f>IF(ISNUMBER(EToTable4[[#This Row],[P]]), (Cp * EToTable4[[#This Row],[P]]) / (0.622 * 2.45), "")</f>
        <v>6.6553947109390388E-2</v>
      </c>
      <c r="L11" s="29">
        <f>IF( ISNUMBER(EToTable4[[#This Row],[Tmean]]), ROUND((4098 * (0.6108 * EXP((17.27 * EToTable4[[#This Row],[Tmean]]) / (EToTable4[[#This Row],[Tmean]] + 237.3)))) / ((EToTable4[[#This Row],[Tmean]] + 237.3) ^ 2), 4), "")</f>
        <v>0.19819999999999999</v>
      </c>
      <c r="M11" s="29">
        <f>IF(ISNUMBER(EToTable4[[#This Row],[J]]), 0.409  * SIN( (2*PI()/365) * EToTable4[[#This Row],[J]] - 1.39), "")</f>
        <v>0.2719114494091775</v>
      </c>
      <c r="N11" s="30">
        <f>IF(ISNUMBER(EToTable4[[#This Row],[J]]), ROUND(1+0.033 * COS( (2*PI()/365) * EToTable4[[#This Row],[J]]), 4), "")</f>
        <v>0.97399999999999998</v>
      </c>
      <c r="O11" s="30">
        <f>IF(AND(ISNUMBER(Latitude), ISNUMBER(EToTable4[[#This Row],[Сана]])), ROUND((Latitude / 180) * PI(), 3), "")</f>
        <v>0.72299999999999998</v>
      </c>
      <c r="P11" s="28">
        <f>IF(AND(ISNUMBER(EToTable4[[#This Row],[φ]]), ISNUMBER(EToTable4[[#This Row],[δ (rad)]])), ACOS( - 1 * TAN(EToTable4[[#This Row],[φ]]) * TAN(EToTable4[[#This Row],[δ (rad)]])), "")</f>
        <v>1.8193737048057581</v>
      </c>
      <c r="Q11" s="28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37.464395284382775</v>
      </c>
      <c r="R11" s="28">
        <f xml:space="preserve"> IF(ISNUMBER(EToTable4[[#This Row],[ωs]]), ( 24 / PI()) * EToTable4[[#This Row],[ωs]], "")</f>
        <v>13.898991285660058</v>
      </c>
      <c r="S11" s="30">
        <f>IF(ISNUMBER(EToTable4[[#This Row],[Тмин
(°С)]]), 0.6108 * EXP( 17.27 * EToTable4[[#This Row],[Тмин
(°С)]] / (EToTable4[[#This Row],[Тмин
(°С)]]+237.3)), "")</f>
        <v>2.2249611183378328</v>
      </c>
      <c r="T11" s="30">
        <f>IF(ISNUMBER(EToTable4[[#This Row],[Тмакс
(°С)]]), 0.6108 * EXP( 17.27 * EToTable4[[#This Row],[Тмакс
(°С)]] / (EToTable4[[#This Row],[Тмакс
(°С)]]+237.3)), "")</f>
        <v>4.9461187754219553</v>
      </c>
      <c r="U11" s="28">
        <f>IF(AND(ISNUMBER(EToTable4[[#This Row],[e° (Tmin)]]), ISNUMBER(EToTable4[[#This Row],[e° (Tmax)]])), (EToTable4[[#This Row],[e° (Tmax)]]+EToTable4[[#This Row],[e° (Tmin)]])/2, "")</f>
        <v>3.5855399468798943</v>
      </c>
      <c r="V11" s="28">
        <f>IF(ISNUMBER(EToTable4[[#This Row],[Tdew]]), 0.6108 * EXP( 17.27 * (EToTable4[[#This Row],[Tdew]]) / (EToTable4[[#This Row],[Tdew]]+237.3)), "")</f>
        <v>1.9624256575788694</v>
      </c>
      <c r="W11" s="30">
        <f xml:space="preserve"> EToTable4[[#This Row],[e° (Tdew)]]</f>
        <v>1.9624256575788694</v>
      </c>
      <c r="X11" s="28">
        <f>IF(AND(ISNUMBER(EToTable4[[#This Row],[es]]), ISNUMBER(EToTable4[[#This Row],[ea]])), EToTable4[[#This Row],[es]]-EToTable4[[#This Row],[ea]], "")</f>
        <v>1.6231142893010249</v>
      </c>
      <c r="Y11" s="28">
        <f>IF(ISNUMBER(EToTable4[[#This Row],[Ra]]), (as+bs)*EToTable4[[#This Row],[Ra]], "")</f>
        <v>28.098296463287081</v>
      </c>
      <c r="Z11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22.024476472480821</v>
      </c>
      <c r="AA11" s="28">
        <f>IF(ISNUMBER(EToTable4[[#This Row],[Rs]]), (1-albedo)*EToTable4[[#This Row],[Rs]], "")</f>
        <v>16.958846883810232</v>
      </c>
      <c r="AB11" s="28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4.0109828792847724</v>
      </c>
      <c r="AC11" s="28">
        <f>IF(AND(ISNUMBER(EToTable4[[#This Row],[Rns]]), ISNUMBER(EToTable4[[#This Row],[Rnl]])), EToTable4[[#This Row],[Rns]]-EToTable4[[#This Row],[Rnl]], "")</f>
        <v>12.94786400452546</v>
      </c>
      <c r="AD11" s="28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1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5.1385113050609714</v>
      </c>
    </row>
    <row r="12" spans="1:31" x14ac:dyDescent="0.25">
      <c r="A12" s="20">
        <v>44052</v>
      </c>
      <c r="B12" s="21">
        <v>19.600000000000001</v>
      </c>
      <c r="C12" s="22">
        <v>35.9</v>
      </c>
      <c r="D12" s="23"/>
      <c r="E12" s="46"/>
      <c r="F12" s="23"/>
      <c r="G12" s="44">
        <f xml:space="preserve"> IF( AND(ISNUMBER(EToTable4[[#This Row],[Тмин
(°С)]]), ISNUMBER(EToTable4[[#This Row],[Тмакс
(°С)]])), (EToTable4[[#This Row],[Тмин
(°С)]]+EToTable4[[#This Row],[Тмакс
(°С)]])/2, "")</f>
        <v>27.75</v>
      </c>
      <c r="H12" s="44">
        <f>IF(AND(ISNUMBER(EToTable4[[#This Row],[Сана]]), ISNUMBER(EToTable4[[#This Row],[Тмин
(°С)]])), EToTable4[[#This Row],[Тмин
(°С)]]-TdewSubtract, "")</f>
        <v>17.600000000000001</v>
      </c>
      <c r="I12" s="37">
        <f>IF(ISNUMBER(EToTable4[[#This Row],[Сана]]), _xlfn.DAYS(EToTable4[[#This Row],[Сана]], "1/1/" &amp; YEAR(EToTable4[[#This Row],[Сана]])) + 1, "")</f>
        <v>222</v>
      </c>
      <c r="J12" s="28">
        <f>IF(AND(ISNUMBER(Altitude), ISNUMBER(EToTable4[[#This Row],[Сана]])),  ROUND(101.3 * POWER( (293-0.0065 * Altitude) / 293, 5.26), 2), "")</f>
        <v>100.12</v>
      </c>
      <c r="K12" s="33">
        <f>IF(ISNUMBER(EToTable4[[#This Row],[P]]), (Cp * EToTable4[[#This Row],[P]]) / (0.622 * 2.45), "")</f>
        <v>6.6553947109390388E-2</v>
      </c>
      <c r="L12" s="29">
        <f>IF( ISNUMBER(EToTable4[[#This Row],[Tmean]]), ROUND((4098 * (0.6108 * EXP((17.27 * EToTable4[[#This Row],[Tmean]]) / (EToTable4[[#This Row],[Tmean]] + 237.3)))) / ((EToTable4[[#This Row],[Tmean]] + 237.3) ^ 2), 4), "")</f>
        <v>0.21729999999999999</v>
      </c>
      <c r="M12" s="29">
        <f>IF(ISNUMBER(EToTable4[[#This Row],[J]]), 0.409  * SIN( (2*PI()/365) * EToTable4[[#This Row],[J]] - 1.39), "")</f>
        <v>0.26661206235031232</v>
      </c>
      <c r="N12" s="30">
        <f>IF(ISNUMBER(EToTable4[[#This Row],[J]]), ROUND(1+0.033 * COS( (2*PI()/365) * EToTable4[[#This Row],[J]]), 4), "")</f>
        <v>0.97430000000000005</v>
      </c>
      <c r="O12" s="30">
        <f>IF(AND(ISNUMBER(Latitude), ISNUMBER(EToTable4[[#This Row],[Сана]])), ROUND((Latitude / 180) * PI(), 3), "")</f>
        <v>0.72299999999999998</v>
      </c>
      <c r="P12" s="28">
        <f>IF(AND(ISNUMBER(EToTable4[[#This Row],[φ]]), ISNUMBER(EToTable4[[#This Row],[δ (rad)]])), ACOS( - 1 * TAN(EToTable4[[#This Row],[φ]]) * TAN(EToTable4[[#This Row],[δ (rad)]])), "")</f>
        <v>1.8141852656739805</v>
      </c>
      <c r="Q12" s="28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37.288610978610912</v>
      </c>
      <c r="R12" s="28">
        <f xml:space="preserve"> IF(ISNUMBER(EToTable4[[#This Row],[ωs]]), ( 24 / PI()) * EToTable4[[#This Row],[ωs]], "")</f>
        <v>13.859354530391874</v>
      </c>
      <c r="S12" s="28">
        <f>IF(ISNUMBER(EToTable4[[#This Row],[Тмин
(°С)]]), 0.6108 * EXP( 17.27 * EToTable4[[#This Row],[Тмин
(°С)]] / (EToTable4[[#This Row],[Тмин
(°С)]]+237.3)), "")</f>
        <v>2.2810057729824531</v>
      </c>
      <c r="T12" s="28">
        <f>IF(ISNUMBER(EToTable4[[#This Row],[Тмакс
(°С)]]), 0.6108 * EXP( 17.27 * EToTable4[[#This Row],[Тмакс
(°С)]] / (EToTable4[[#This Row],[Тмакс
(°С)]]+237.3)), "")</f>
        <v>5.9084786537204232</v>
      </c>
      <c r="U12" s="28">
        <f>IF(AND(ISNUMBER(EToTable4[[#This Row],[e° (Tmin)]]), ISNUMBER(EToTable4[[#This Row],[e° (Tmax)]])), (EToTable4[[#This Row],[e° (Tmax)]]+EToTable4[[#This Row],[e° (Tmin)]])/2, "")</f>
        <v>4.094742213351438</v>
      </c>
      <c r="V12" s="28">
        <f>IF(ISNUMBER(EToTable4[[#This Row],[Tdew]]), 0.6108 * EXP( 17.27 * (EToTable4[[#This Row],[Tdew]]) / (EToTable4[[#This Row],[Tdew]]+237.3)), "")</f>
        <v>2.0126465426273383</v>
      </c>
      <c r="W12" s="30">
        <f xml:space="preserve"> EToTable4[[#This Row],[e° (Tdew)]]</f>
        <v>2.0126465426273383</v>
      </c>
      <c r="X12" s="28">
        <f>IF(AND(ISNUMBER(EToTable4[[#This Row],[es]]), ISNUMBER(EToTable4[[#This Row],[ea]])), EToTable4[[#This Row],[es]]-EToTable4[[#This Row],[ea]], "")</f>
        <v>2.0820956707240996</v>
      </c>
      <c r="Y12" s="28">
        <f>IF(ISNUMBER(EToTable4[[#This Row],[Ra]]), (as+bs)*EToTable4[[#This Row],[Ra]], "")</f>
        <v>27.966458233958186</v>
      </c>
      <c r="Z12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24.087403668229875</v>
      </c>
      <c r="AA12" s="28">
        <f>IF(ISNUMBER(EToTable4[[#This Row],[Rs]]), (1-albedo)*EToTable4[[#This Row],[Rs]], "")</f>
        <v>18.547300824537004</v>
      </c>
      <c r="AB12" s="28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4.639557005385373</v>
      </c>
      <c r="AC12" s="28">
        <f>IF(AND(ISNUMBER(EToTable4[[#This Row],[Rns]]), ISNUMBER(EToTable4[[#This Row],[Rnl]])), EToTable4[[#This Row],[Rns]]-EToTable4[[#This Row],[Rnl]], "")</f>
        <v>13.90774381915163</v>
      </c>
      <c r="AD12" s="28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2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5.8372451761602546</v>
      </c>
    </row>
    <row r="13" spans="1:31" x14ac:dyDescent="0.25">
      <c r="A13" s="20">
        <v>44053</v>
      </c>
      <c r="B13" s="21">
        <v>19.399999999999999</v>
      </c>
      <c r="C13" s="22">
        <v>34.299999999999997</v>
      </c>
      <c r="D13" s="23"/>
      <c r="E13" s="46"/>
      <c r="F13" s="23"/>
      <c r="G13" s="44">
        <f xml:space="preserve"> IF( AND(ISNUMBER(EToTable4[[#This Row],[Тмин
(°С)]]), ISNUMBER(EToTable4[[#This Row],[Тмакс
(°С)]])), (EToTable4[[#This Row],[Тмин
(°С)]]+EToTable4[[#This Row],[Тмакс
(°С)]])/2, "")</f>
        <v>26.849999999999998</v>
      </c>
      <c r="H13" s="44">
        <f>IF(AND(ISNUMBER(EToTable4[[#This Row],[Сана]]), ISNUMBER(EToTable4[[#This Row],[Тмин
(°С)]])), EToTable4[[#This Row],[Тмин
(°С)]]-TdewSubtract, "")</f>
        <v>17.399999999999999</v>
      </c>
      <c r="I13" s="37">
        <f>IF(ISNUMBER(EToTable4[[#This Row],[Сана]]), _xlfn.DAYS(EToTable4[[#This Row],[Сана]], "1/1/" &amp; YEAR(EToTable4[[#This Row],[Сана]])) + 1, "")</f>
        <v>223</v>
      </c>
      <c r="J13" s="28">
        <f>IF(AND(ISNUMBER(Altitude), ISNUMBER(EToTable4[[#This Row],[Сана]])),  ROUND(101.3 * POWER( (293-0.0065 * Altitude) / 293, 5.26), 2), "")</f>
        <v>100.12</v>
      </c>
      <c r="K13" s="33">
        <f>IF(ISNUMBER(EToTable4[[#This Row],[P]]), (Cp * EToTable4[[#This Row],[P]]) / (0.622 * 2.45), "")</f>
        <v>6.6553947109390388E-2</v>
      </c>
      <c r="L13" s="29">
        <f>IF( ISNUMBER(EToTable4[[#This Row],[Tmean]]), ROUND((4098 * (0.6108 * EXP((17.27 * EToTable4[[#This Row],[Tmean]]) / (EToTable4[[#This Row],[Tmean]] + 237.3)))) / ((EToTable4[[#This Row],[Tmean]] + 237.3) ^ 2), 4), "")</f>
        <v>0.20760000000000001</v>
      </c>
      <c r="M13" s="29">
        <f>IF(ISNUMBER(EToTable4[[#This Row],[J]]), 0.409  * SIN( (2*PI()/365) * EToTable4[[#This Row],[J]] - 1.39), "")</f>
        <v>0.26123367238341294</v>
      </c>
      <c r="N13" s="30">
        <f>IF(ISNUMBER(EToTable4[[#This Row],[J]]), ROUND(1+0.033 * COS( (2*PI()/365) * EToTable4[[#This Row],[J]]), 4), "")</f>
        <v>0.97470000000000001</v>
      </c>
      <c r="O13" s="30">
        <f>IF(AND(ISNUMBER(Latitude), ISNUMBER(EToTable4[[#This Row],[Сана]])), ROUND((Latitude / 180) * PI(), 3), "")</f>
        <v>0.72299999999999998</v>
      </c>
      <c r="P13" s="28">
        <f>IF(AND(ISNUMBER(EToTable4[[#This Row],[φ]]), ISNUMBER(EToTable4[[#This Row],[δ (rad)]])), ACOS( - 1 * TAN(EToTable4[[#This Row],[φ]]) * TAN(EToTable4[[#This Row],[δ (rad)]])), "")</f>
        <v>1.8089416056523029</v>
      </c>
      <c r="Q13" s="28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37.113359318215998</v>
      </c>
      <c r="R13" s="28">
        <f xml:space="preserve"> IF(ISNUMBER(EToTable4[[#This Row],[ωs]]), ( 24 / PI()) * EToTable4[[#This Row],[ωs]], "")</f>
        <v>13.819295918599394</v>
      </c>
      <c r="S13" s="28">
        <f>IF(ISNUMBER(EToTable4[[#This Row],[Тмин
(°С)]]), 0.6108 * EXP( 17.27 * EToTable4[[#This Row],[Тмин
(°С)]] / (EToTable4[[#This Row],[Тмин
(°С)]]+237.3)), "")</f>
        <v>2.2528310020993629</v>
      </c>
      <c r="T13" s="28">
        <f>IF(ISNUMBER(EToTable4[[#This Row],[Тмакс
(°С)]]), 0.6108 * EXP( 17.27 * EToTable4[[#This Row],[Тмакс
(°С)]] / (EToTable4[[#This Row],[Тмакс
(°С)]]+237.3)), "")</f>
        <v>5.4087577693750832</v>
      </c>
      <c r="U13" s="28">
        <f>IF(AND(ISNUMBER(EToTable4[[#This Row],[e° (Tmin)]]), ISNUMBER(EToTable4[[#This Row],[e° (Tmax)]])), (EToTable4[[#This Row],[e° (Tmax)]]+EToTable4[[#This Row],[e° (Tmin)]])/2, "")</f>
        <v>3.8307943857372231</v>
      </c>
      <c r="V13" s="28">
        <f>IF(ISNUMBER(EToTable4[[#This Row],[Tdew]]), 0.6108 * EXP( 17.27 * (EToTable4[[#This Row],[Tdew]]) / (EToTable4[[#This Row],[Tdew]]+237.3)), "")</f>
        <v>1.9873971889021356</v>
      </c>
      <c r="W13" s="30">
        <f xml:space="preserve"> EToTable4[[#This Row],[e° (Tdew)]]</f>
        <v>1.9873971889021356</v>
      </c>
      <c r="X13" s="28">
        <f>IF(AND(ISNUMBER(EToTable4[[#This Row],[es]]), ISNUMBER(EToTable4[[#This Row],[ea]])), EToTable4[[#This Row],[es]]-EToTable4[[#This Row],[ea]], "")</f>
        <v>1.8433971968350875</v>
      </c>
      <c r="Y13" s="28">
        <f>IF(ISNUMBER(EToTable4[[#This Row],[Ra]]), (as+bs)*EToTable4[[#This Row],[Ra]], "")</f>
        <v>27.835019488661999</v>
      </c>
      <c r="Z13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22.9215183883829</v>
      </c>
      <c r="AA13" s="28">
        <f>IF(ISNUMBER(EToTable4[[#This Row],[Rs]]), (1-albedo)*EToTable4[[#This Row],[Rs]], "")</f>
        <v>17.649569159054835</v>
      </c>
      <c r="AB13" s="28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4.3312745793596239</v>
      </c>
      <c r="AC13" s="28">
        <f>IF(AND(ISNUMBER(EToTable4[[#This Row],[Rns]]), ISNUMBER(EToTable4[[#This Row],[Rnl]])), EToTable4[[#This Row],[Rns]]-EToTable4[[#This Row],[Rnl]], "")</f>
        <v>13.318294579695211</v>
      </c>
      <c r="AD13" s="28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3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5.4542350239159196</v>
      </c>
    </row>
    <row r="14" spans="1:31" ht="14.25" customHeight="1" x14ac:dyDescent="0.25">
      <c r="A14" s="20">
        <v>44054</v>
      </c>
      <c r="B14" s="21">
        <v>15.6</v>
      </c>
      <c r="C14" s="22">
        <v>32.6</v>
      </c>
      <c r="D14" s="23"/>
      <c r="E14" s="46"/>
      <c r="F14" s="23"/>
      <c r="G14" s="45">
        <f xml:space="preserve"> IF( AND(ISNUMBER(EToTable4[[#This Row],[Тмин
(°С)]]), ISNUMBER(EToTable4[[#This Row],[Тмакс
(°С)]])), (EToTable4[[#This Row],[Тмин
(°С)]]+EToTable4[[#This Row],[Тмакс
(°С)]])/2, "")</f>
        <v>24.1</v>
      </c>
      <c r="H14" s="44">
        <f>IF(AND(ISNUMBER(EToTable4[[#This Row],[Сана]]), ISNUMBER(EToTable4[[#This Row],[Тмин
(°С)]])), EToTable4[[#This Row],[Тмин
(°С)]]-TdewSubtract, "")</f>
        <v>13.6</v>
      </c>
      <c r="I14" s="38">
        <f>IF(ISNUMBER(EToTable4[[#This Row],[Сана]]), _xlfn.DAYS(EToTable4[[#This Row],[Сана]], "1/1/" &amp; YEAR(EToTable4[[#This Row],[Сана]])) + 1, "")</f>
        <v>224</v>
      </c>
      <c r="J14" s="35">
        <f>IF(AND(ISNUMBER(Altitude), ISNUMBER(EToTable4[[#This Row],[Сана]])),  ROUND(101.3 * POWER( (293-0.0065 * Altitude) / 293, 5.26), 2), "")</f>
        <v>100.12</v>
      </c>
      <c r="K14" s="33">
        <f>IF(ISNUMBER(EToTable4[[#This Row],[P]]), (Cp * EToTable4[[#This Row],[P]]) / (0.622 * 2.45), "")</f>
        <v>6.6553947109390388E-2</v>
      </c>
      <c r="L14" s="35">
        <f>IF( ISNUMBER(EToTable4[[#This Row],[Tmean]]), ROUND((4098 * (0.6108 * EXP((17.27 * EToTable4[[#This Row],[Tmean]]) / (EToTable4[[#This Row],[Tmean]] + 237.3)))) / ((EToTable4[[#This Row],[Tmean]] + 237.3) ^ 2), 4), "")</f>
        <v>0.18</v>
      </c>
      <c r="M14" s="35">
        <f>IF(ISNUMBER(EToTable4[[#This Row],[J]]), 0.409  * SIN( (2*PI()/365) * EToTable4[[#This Row],[J]] - 1.39), "")</f>
        <v>0.25577787324150192</v>
      </c>
      <c r="N14" s="30">
        <f>IF(ISNUMBER(EToTable4[[#This Row],[J]]), ROUND(1+0.033 * COS( (2*PI()/365) * EToTable4[[#This Row],[J]]), 4), "")</f>
        <v>0.97509999999999997</v>
      </c>
      <c r="O14" s="36">
        <f>IF(AND(ISNUMBER(Latitude), ISNUMBER(EToTable4[[#This Row],[Сана]])), ROUND((Latitude / 180) * PI(), 3), "")</f>
        <v>0.72299999999999998</v>
      </c>
      <c r="P14" s="35">
        <f>IF(AND(ISNUMBER(EToTable4[[#This Row],[φ]]), ISNUMBER(EToTable4[[#This Row],[δ (rad)]])), ACOS( - 1 * TAN(EToTable4[[#This Row],[φ]]) * TAN(EToTable4[[#This Row],[δ (rad)]])), "")</f>
        <v>1.8036446390232166</v>
      </c>
      <c r="Q14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36.934831903870894</v>
      </c>
      <c r="R14" s="35">
        <f xml:space="preserve"> IF(ISNUMBER(EToTable4[[#This Row],[ωs]]), ( 24 / PI()) * EToTable4[[#This Row],[ωs]], "")</f>
        <v>13.778830074323622</v>
      </c>
      <c r="S14" s="35">
        <f>IF(ISNUMBER(EToTable4[[#This Row],[Тмин
(°С)]]), 0.6108 * EXP( 17.27 * EToTable4[[#This Row],[Тмин
(°С)]] / (EToTable4[[#This Row],[Тмин
(°С)]]+237.3)), "")</f>
        <v>1.7723474716742158</v>
      </c>
      <c r="T14" s="35">
        <f>IF(ISNUMBER(EToTable4[[#This Row],[Тмакс
(°С)]]), 0.6108 * EXP( 17.27 * EToTable4[[#This Row],[Тмакс
(°С)]] / (EToTable4[[#This Row],[Тмакс
(°С)]]+237.3)), "")</f>
        <v>4.9183812721762612</v>
      </c>
      <c r="U14" s="35">
        <f>IF(AND(ISNUMBER(EToTable4[[#This Row],[e° (Tmin)]]), ISNUMBER(EToTable4[[#This Row],[e° (Tmax)]])), (EToTable4[[#This Row],[e° (Tmax)]]+EToTable4[[#This Row],[e° (Tmin)]])/2, "")</f>
        <v>3.3453643719252386</v>
      </c>
      <c r="V14" s="28">
        <f>IF(ISNUMBER(EToTable4[[#This Row],[Tdew]]), 0.6108 * EXP( 17.27 * (EToTable4[[#This Row],[Tdew]]) / (EToTable4[[#This Row],[Tdew]]+237.3)), "")</f>
        <v>1.5575783410613051</v>
      </c>
      <c r="W14" s="30">
        <f xml:space="preserve"> EToTable4[[#This Row],[e° (Tdew)]]</f>
        <v>1.5575783410613051</v>
      </c>
      <c r="X14" s="28">
        <f>IF(AND(ISNUMBER(EToTable4[[#This Row],[es]]), ISNUMBER(EToTable4[[#This Row],[ea]])), EToTable4[[#This Row],[es]]-EToTable4[[#This Row],[ea]], "")</f>
        <v>1.7877860308639335</v>
      </c>
      <c r="Y14" s="35">
        <f>IF(ISNUMBER(EToTable4[[#This Row],[Ra]]), (as+bs)*EToTable4[[#This Row],[Ra]], "")</f>
        <v>27.701123927903168</v>
      </c>
      <c r="Z14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24.365794112654839</v>
      </c>
      <c r="AA14" s="35">
        <f>IF(ISNUMBER(EToTable4[[#This Row],[Rs]]), (1-albedo)*EToTable4[[#This Row],[Rs]], "")</f>
        <v>18.761661466744226</v>
      </c>
      <c r="AB14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5.3248084124748543</v>
      </c>
      <c r="AC14" s="35">
        <f>IF(AND(ISNUMBER(EToTable4[[#This Row],[Rns]]), ISNUMBER(EToTable4[[#This Row],[Rnl]])), EToTable4[[#This Row],[Rns]]-EToTable4[[#This Row],[Rnl]], "")</f>
        <v>13.43685305426937</v>
      </c>
      <c r="AD14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4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5.4455510721102405</v>
      </c>
    </row>
    <row r="15" spans="1:31" x14ac:dyDescent="0.25">
      <c r="A15" s="20">
        <v>44055</v>
      </c>
      <c r="B15" s="21">
        <v>16.7</v>
      </c>
      <c r="C15" s="22">
        <v>33.1</v>
      </c>
      <c r="D15" s="23"/>
      <c r="E15" s="46"/>
      <c r="F15" s="23"/>
      <c r="G15" s="45">
        <f xml:space="preserve"> IF( AND(ISNUMBER(EToTable4[[#This Row],[Тмин
(°С)]]), ISNUMBER(EToTable4[[#This Row],[Тмакс
(°С)]])), (EToTable4[[#This Row],[Тмин
(°С)]]+EToTable4[[#This Row],[Тмакс
(°С)]])/2, "")</f>
        <v>24.9</v>
      </c>
      <c r="H15" s="44">
        <f>IF(AND(ISNUMBER(EToTable4[[#This Row],[Сана]]), ISNUMBER(EToTable4[[#This Row],[Тмин
(°С)]])), EToTable4[[#This Row],[Тмин
(°С)]]-TdewSubtract, "")</f>
        <v>14.7</v>
      </c>
      <c r="I15" s="38">
        <f>IF(ISNUMBER(EToTable4[[#This Row],[Сана]]), _xlfn.DAYS(EToTable4[[#This Row],[Сана]], "1/1/" &amp; YEAR(EToTable4[[#This Row],[Сана]])) + 1, "")</f>
        <v>225</v>
      </c>
      <c r="J15" s="35">
        <f>IF(AND(ISNUMBER(Altitude), ISNUMBER(EToTable4[[#This Row],[Сана]])),  ROUND(101.3 * POWER( (293-0.0065 * Altitude) / 293, 5.26), 2), "")</f>
        <v>100.12</v>
      </c>
      <c r="K15" s="33">
        <f>IF(ISNUMBER(EToTable4[[#This Row],[P]]), (Cp * EToTable4[[#This Row],[P]]) / (0.622 * 2.45), "")</f>
        <v>6.6553947109390388E-2</v>
      </c>
      <c r="L15" s="35">
        <f>IF( ISNUMBER(EToTable4[[#This Row],[Tmean]]), ROUND((4098 * (0.6108 * EXP((17.27 * EToTable4[[#This Row],[Tmean]]) / (EToTable4[[#This Row],[Tmean]] + 237.3)))) / ((EToTable4[[#This Row],[Tmean]] + 237.3) ^ 2), 4), "")</f>
        <v>0.18770000000000001</v>
      </c>
      <c r="M15" s="35">
        <f>IF(ISNUMBER(EToTable4[[#This Row],[J]]), 0.409  * SIN( (2*PI()/365) * EToTable4[[#This Row],[J]] - 1.39), "")</f>
        <v>0.25024628159561113</v>
      </c>
      <c r="N15" s="30">
        <f>IF(ISNUMBER(EToTable4[[#This Row],[J]]), ROUND(1+0.033 * COS( (2*PI()/365) * EToTable4[[#This Row],[J]]), 4), "")</f>
        <v>0.97540000000000004</v>
      </c>
      <c r="O15" s="36">
        <f>IF(AND(ISNUMBER(Latitude), ISNUMBER(EToTable4[[#This Row],[Сана]])), ROUND((Latitude / 180) * PI(), 3), "")</f>
        <v>0.72299999999999998</v>
      </c>
      <c r="P15" s="35">
        <f>IF(AND(ISNUMBER(EToTable4[[#This Row],[φ]]), ISNUMBER(EToTable4[[#This Row],[δ (rad)]])), ACOS( - 1 * TAN(EToTable4[[#This Row],[φ]]) * TAN(EToTable4[[#This Row],[δ (rad)]])), "")</f>
        <v>1.798296248702536</v>
      </c>
      <c r="Q15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36.749300530899518</v>
      </c>
      <c r="R15" s="35">
        <f xml:space="preserve"> IF(ISNUMBER(EToTable4[[#This Row],[ωs]]), ( 24 / PI()) * EToTable4[[#This Row],[ωs]], "")</f>
        <v>13.737971381981808</v>
      </c>
      <c r="S15" s="35">
        <f>IF(ISNUMBER(EToTable4[[#This Row],[Тмин
(°С)]]), 0.6108 * EXP( 17.27 * EToTable4[[#This Row],[Тмин
(°С)]] / (EToTable4[[#This Row],[Тмин
(°С)]]+237.3)), "")</f>
        <v>1.9011953088739362</v>
      </c>
      <c r="T15" s="35">
        <f>IF(ISNUMBER(EToTable4[[#This Row],[Тмакс
(°С)]]), 0.6108 * EXP( 17.27 * EToTable4[[#This Row],[Тмакс
(°С)]] / (EToTable4[[#This Row],[Тмакс
(°С)]]+237.3)), "")</f>
        <v>5.0584314955346112</v>
      </c>
      <c r="U15" s="35">
        <f>IF(AND(ISNUMBER(EToTable4[[#This Row],[e° (Tmin)]]), ISNUMBER(EToTable4[[#This Row],[e° (Tmax)]])), (EToTable4[[#This Row],[e° (Tmax)]]+EToTable4[[#This Row],[e° (Tmin)]])/2, "")</f>
        <v>3.4798134022042735</v>
      </c>
      <c r="V15" s="28">
        <f>IF(ISNUMBER(EToTable4[[#This Row],[Tdew]]), 0.6108 * EXP( 17.27 * (EToTable4[[#This Row],[Tdew]]) / (EToTable4[[#This Row],[Tdew]]+237.3)), "")</f>
        <v>1.6726864071818137</v>
      </c>
      <c r="W15" s="30">
        <f xml:space="preserve"> EToTable4[[#This Row],[e° (Tdew)]]</f>
        <v>1.6726864071818137</v>
      </c>
      <c r="X15" s="28">
        <f>IF(AND(ISNUMBER(EToTable4[[#This Row],[es]]), ISNUMBER(EToTable4[[#This Row],[ea]])), EToTable4[[#This Row],[es]]-EToTable4[[#This Row],[ea]], "")</f>
        <v>1.8071269950224598</v>
      </c>
      <c r="Y15" s="35">
        <f>IF(ISNUMBER(EToTable4[[#This Row],[Ra]]), (as+bs)*EToTable4[[#This Row],[Ra]], "")</f>
        <v>27.561975398174638</v>
      </c>
      <c r="Z15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23.811731894594196</v>
      </c>
      <c r="AA15" s="35">
        <f>IF(ISNUMBER(EToTable4[[#This Row],[Rs]]), (1-albedo)*EToTable4[[#This Row],[Rs]], "")</f>
        <v>18.33503355883753</v>
      </c>
      <c r="AB15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5.0433491903000744</v>
      </c>
      <c r="AC15" s="35">
        <f>IF(AND(ISNUMBER(EToTable4[[#This Row],[Rns]]), ISNUMBER(EToTable4[[#This Row],[Rnl]])), EToTable4[[#This Row],[Rns]]-EToTable4[[#This Row],[Rnl]], "")</f>
        <v>13.291684368537457</v>
      </c>
      <c r="AD15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5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5.4231587955608127</v>
      </c>
    </row>
    <row r="16" spans="1:31" x14ac:dyDescent="0.25">
      <c r="A16" s="20">
        <v>44056</v>
      </c>
      <c r="B16" s="21">
        <v>19.899999999999999</v>
      </c>
      <c r="C16" s="22">
        <v>32.299999999999997</v>
      </c>
      <c r="D16" s="23"/>
      <c r="E16" s="46"/>
      <c r="F16" s="23"/>
      <c r="G16" s="45">
        <f xml:space="preserve"> IF( AND(ISNUMBER(EToTable4[[#This Row],[Тмин
(°С)]]), ISNUMBER(EToTable4[[#This Row],[Тмакс
(°С)]])), (EToTable4[[#This Row],[Тмин
(°С)]]+EToTable4[[#This Row],[Тмакс
(°С)]])/2, "")</f>
        <v>26.099999999999998</v>
      </c>
      <c r="H16" s="44">
        <f>IF(AND(ISNUMBER(EToTable4[[#This Row],[Сана]]), ISNUMBER(EToTable4[[#This Row],[Тмин
(°С)]])), EToTable4[[#This Row],[Тмин
(°С)]]-TdewSubtract, "")</f>
        <v>17.899999999999999</v>
      </c>
      <c r="I16" s="38">
        <f>IF(ISNUMBER(EToTable4[[#This Row],[Сана]]), _xlfn.DAYS(EToTable4[[#This Row],[Сана]], "1/1/" &amp; YEAR(EToTable4[[#This Row],[Сана]])) + 1, "")</f>
        <v>226</v>
      </c>
      <c r="J16" s="35">
        <f>IF(AND(ISNUMBER(Altitude), ISNUMBER(EToTable4[[#This Row],[Сана]])),  ROUND(101.3 * POWER( (293-0.0065 * Altitude) / 293, 5.26), 2), "")</f>
        <v>100.12</v>
      </c>
      <c r="K16" s="33">
        <f>IF(ISNUMBER(EToTable4[[#This Row],[P]]), (Cp * EToTable4[[#This Row],[P]]) / (0.622 * 2.45), "")</f>
        <v>6.6553947109390388E-2</v>
      </c>
      <c r="L16" s="35">
        <f>IF( ISNUMBER(EToTable4[[#This Row],[Tmean]]), ROUND((4098 * (0.6108 * EXP((17.27 * EToTable4[[#This Row],[Tmean]]) / (EToTable4[[#This Row],[Tmean]] + 237.3)))) / ((EToTable4[[#This Row],[Tmean]] + 237.3) ^ 2), 4), "")</f>
        <v>0.19969999999999999</v>
      </c>
      <c r="M16" s="35">
        <f>IF(ISNUMBER(EToTable4[[#This Row],[J]]), 0.409  * SIN( (2*PI()/365) * EToTable4[[#This Row],[J]] - 1.39), "")</f>
        <v>0.24464053657572624</v>
      </c>
      <c r="N16" s="30">
        <f>IF(ISNUMBER(EToTable4[[#This Row],[J]]), ROUND(1+0.033 * COS( (2*PI()/365) * EToTable4[[#This Row],[J]]), 4), "")</f>
        <v>0.9758</v>
      </c>
      <c r="O16" s="36">
        <f>IF(AND(ISNUMBER(Latitude), ISNUMBER(EToTable4[[#This Row],[Сана]])), ROUND((Latitude / 180) * PI(), 3), "")</f>
        <v>0.72299999999999998</v>
      </c>
      <c r="P16" s="35">
        <f>IF(AND(ISNUMBER(EToTable4[[#This Row],[φ]]), ISNUMBER(EToTable4[[#This Row],[δ (rad)]])), ACOS( - 1 * TAN(EToTable4[[#This Row],[φ]]) * TAN(EToTable4[[#This Row],[δ (rad)]])), "")</f>
        <v>1.792898285530514</v>
      </c>
      <c r="Q16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36.564361717266365</v>
      </c>
      <c r="R16" s="35">
        <f xml:space="preserve"> IF(ISNUMBER(EToTable4[[#This Row],[ωs]]), ( 24 / PI()) * EToTable4[[#This Row],[ωs]], "")</f>
        <v>13.696733980951953</v>
      </c>
      <c r="S16" s="35">
        <f>IF(ISNUMBER(EToTable4[[#This Row],[Тмин
(°С)]]), 0.6108 * EXP( 17.27 * EToTable4[[#This Row],[Тмин
(°С)]] / (EToTable4[[#This Row],[Тмин
(°С)]]+237.3)), "")</f>
        <v>2.3238457638211925</v>
      </c>
      <c r="T16" s="35">
        <f>IF(ISNUMBER(EToTable4[[#This Row],[Тмакс
(°С)]]), 0.6108 * EXP( 17.27 * EToTable4[[#This Row],[Тмакс
(°С)]] / (EToTable4[[#This Row],[Тмакс
(°С)]]+237.3)), "")</f>
        <v>4.8359775257467401</v>
      </c>
      <c r="U16" s="35">
        <f>IF(AND(ISNUMBER(EToTable4[[#This Row],[e° (Tmin)]]), ISNUMBER(EToTable4[[#This Row],[e° (Tmax)]])), (EToTable4[[#This Row],[e° (Tmax)]]+EToTable4[[#This Row],[e° (Tmin)]])/2, "")</f>
        <v>3.5799116447839663</v>
      </c>
      <c r="V16" s="28">
        <f>IF(ISNUMBER(EToTable4[[#This Row],[Tdew]]), 0.6108 * EXP( 17.27 * (EToTable4[[#This Row],[Tdew]]) / (EToTable4[[#This Row],[Tdew]]+237.3)), "")</f>
        <v>2.0510472190114379</v>
      </c>
      <c r="W16" s="30">
        <f xml:space="preserve"> EToTable4[[#This Row],[e° (Tdew)]]</f>
        <v>2.0510472190114379</v>
      </c>
      <c r="X16" s="28">
        <f>IF(AND(ISNUMBER(EToTable4[[#This Row],[es]]), ISNUMBER(EToTable4[[#This Row],[ea]])), EToTable4[[#This Row],[es]]-EToTable4[[#This Row],[ea]], "")</f>
        <v>1.5288644257725283</v>
      </c>
      <c r="Y16" s="35">
        <f>IF(ISNUMBER(EToTable4[[#This Row],[Ra]]), (as+bs)*EToTable4[[#This Row],[Ra]], "")</f>
        <v>27.423271287949774</v>
      </c>
      <c r="Z16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20.601024653419667</v>
      </c>
      <c r="AA16" s="35">
        <f>IF(ISNUMBER(EToTable4[[#This Row],[Rs]]), (1-albedo)*EToTable4[[#This Row],[Rs]], "")</f>
        <v>15.862788983133145</v>
      </c>
      <c r="AB16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3.6526971356834714</v>
      </c>
      <c r="AC16" s="35">
        <f>IF(AND(ISNUMBER(EToTable4[[#This Row],[Rns]]), ISNUMBER(EToTable4[[#This Row],[Rnl]])), EToTable4[[#This Row],[Rns]]-EToTable4[[#This Row],[Rnl]], "")</f>
        <v>12.210091847449673</v>
      </c>
      <c r="AD16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6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4.8438632263837595</v>
      </c>
    </row>
    <row r="17" spans="1:31" x14ac:dyDescent="0.25">
      <c r="A17" s="20">
        <v>44057</v>
      </c>
      <c r="B17" s="21">
        <v>18.899999999999999</v>
      </c>
      <c r="C17" s="22">
        <v>34.4</v>
      </c>
      <c r="D17" s="23"/>
      <c r="E17" s="46"/>
      <c r="F17" s="23"/>
      <c r="G17" s="45">
        <f xml:space="preserve"> IF( AND(ISNUMBER(EToTable4[[#This Row],[Тмин
(°С)]]), ISNUMBER(EToTable4[[#This Row],[Тмакс
(°С)]])), (EToTable4[[#This Row],[Тмин
(°С)]]+EToTable4[[#This Row],[Тмакс
(°С)]])/2, "")</f>
        <v>26.65</v>
      </c>
      <c r="H17" s="44">
        <f>IF(AND(ISNUMBER(EToTable4[[#This Row],[Сана]]), ISNUMBER(EToTable4[[#This Row],[Тмин
(°С)]])), EToTable4[[#This Row],[Тмин
(°С)]]-TdewSubtract, "")</f>
        <v>16.899999999999999</v>
      </c>
      <c r="I17" s="38">
        <f>IF(ISNUMBER(EToTable4[[#This Row],[Сана]]), _xlfn.DAYS(EToTable4[[#This Row],[Сана]], "1/1/" &amp; YEAR(EToTable4[[#This Row],[Сана]])) + 1, "")</f>
        <v>227</v>
      </c>
      <c r="J17" s="35">
        <f>IF(AND(ISNUMBER(Altitude), ISNUMBER(EToTable4[[#This Row],[Сана]])),  ROUND(101.3 * POWER( (293-0.0065 * Altitude) / 293, 5.26), 2), "")</f>
        <v>100.12</v>
      </c>
      <c r="K17" s="33">
        <f>IF(ISNUMBER(EToTable4[[#This Row],[P]]), (Cp * EToTable4[[#This Row],[P]]) / (0.622 * 2.45), "")</f>
        <v>6.6553947109390388E-2</v>
      </c>
      <c r="L17" s="35">
        <f>IF( ISNUMBER(EToTable4[[#This Row],[Tmean]]), ROUND((4098 * (0.6108 * EXP((17.27 * EToTable4[[#This Row],[Tmean]]) / (EToTable4[[#This Row],[Tmean]] + 237.3)))) / ((EToTable4[[#This Row],[Tmean]] + 237.3) ^ 2), 4), "")</f>
        <v>0.2054</v>
      </c>
      <c r="M17" s="35">
        <f>IF(ISNUMBER(EToTable4[[#This Row],[J]]), 0.409  * SIN( (2*PI()/365) * EToTable4[[#This Row],[J]] - 1.39), "")</f>
        <v>0.23896229928507901</v>
      </c>
      <c r="N17" s="30">
        <f>IF(ISNUMBER(EToTable4[[#This Row],[J]]), ROUND(1+0.033 * COS( (2*PI()/365) * EToTable4[[#This Row],[J]]), 4), "")</f>
        <v>0.97619999999999996</v>
      </c>
      <c r="O17" s="36">
        <f>IF(AND(ISNUMBER(Latitude), ISNUMBER(EToTable4[[#This Row],[Сана]])), ROUND((Latitude / 180) * PI(), 3), "")</f>
        <v>0.72299999999999998</v>
      </c>
      <c r="P17" s="35">
        <f>IF(AND(ISNUMBER(EToTable4[[#This Row],[φ]]), ISNUMBER(EToTable4[[#This Row],[δ (rad)]])), ACOS( - 1 * TAN(EToTable4[[#This Row],[φ]]) * TAN(EToTable4[[#This Row],[δ (rad)]])), "")</f>
        <v>1.7874525676919162</v>
      </c>
      <c r="Q17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36.376269862739605</v>
      </c>
      <c r="R17" s="35">
        <f xml:space="preserve"> IF(ISNUMBER(EToTable4[[#This Row],[ωs]]), ( 24 / PI()) * EToTable4[[#This Row],[ωs]], "")</f>
        <v>13.655131761142517</v>
      </c>
      <c r="S17" s="35">
        <f>IF(ISNUMBER(EToTable4[[#This Row],[Тмин
(°С)]]), 0.6108 * EXP( 17.27 * EToTable4[[#This Row],[Тмин
(°С)]] / (EToTable4[[#This Row],[Тмин
(°С)]]+237.3)), "")</f>
        <v>2.1837218414652266</v>
      </c>
      <c r="T17" s="35">
        <f>IF(ISNUMBER(EToTable4[[#This Row],[Тмакс
(°С)]]), 0.6108 * EXP( 17.27 * EToTable4[[#This Row],[Тмакс
(°С)]] / (EToTable4[[#This Row],[Тмакс
(°С)]]+237.3)), "")</f>
        <v>5.4388791379242765</v>
      </c>
      <c r="U17" s="35">
        <f>IF(AND(ISNUMBER(EToTable4[[#This Row],[e° (Tmin)]]), ISNUMBER(EToTable4[[#This Row],[e° (Tmax)]])), (EToTable4[[#This Row],[e° (Tmax)]]+EToTable4[[#This Row],[e° (Tmin)]])/2, "")</f>
        <v>3.8113004896947515</v>
      </c>
      <c r="V17" s="28">
        <f>IF(ISNUMBER(EToTable4[[#This Row],[Tdew]]), 0.6108 * EXP( 17.27 * (EToTable4[[#This Row],[Tdew]]) / (EToTable4[[#This Row],[Tdew]]+237.3)), "")</f>
        <v>1.9254836024660269</v>
      </c>
      <c r="W17" s="30">
        <f xml:space="preserve"> EToTable4[[#This Row],[e° (Tdew)]]</f>
        <v>1.9254836024660269</v>
      </c>
      <c r="X17" s="28">
        <f>IF(AND(ISNUMBER(EToTable4[[#This Row],[es]]), ISNUMBER(EToTable4[[#This Row],[ea]])), EToTable4[[#This Row],[es]]-EToTable4[[#This Row],[ea]], "")</f>
        <v>1.8858168872287246</v>
      </c>
      <c r="Y17" s="35">
        <f>IF(ISNUMBER(EToTable4[[#This Row],[Ra]]), (as+bs)*EToTable4[[#This Row],[Ra]], "")</f>
        <v>27.282202397054704</v>
      </c>
      <c r="Z17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22.914162826111216</v>
      </c>
      <c r="AA17" s="35">
        <f>IF(ISNUMBER(EToTable4[[#This Row],[Rs]]), (1-albedo)*EToTable4[[#This Row],[Rs]], "")</f>
        <v>17.643905376105636</v>
      </c>
      <c r="AB17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4.5433952827552098</v>
      </c>
      <c r="AC17" s="35">
        <f>IF(AND(ISNUMBER(EToTable4[[#This Row],[Rns]]), ISNUMBER(EToTable4[[#This Row],[Rnl]])), EToTable4[[#This Row],[Rns]]-EToTable4[[#This Row],[Rnl]], "")</f>
        <v>13.100510093350426</v>
      </c>
      <c r="AD17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7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5.437502821875797</v>
      </c>
    </row>
    <row r="18" spans="1:31" x14ac:dyDescent="0.25">
      <c r="A18" s="20">
        <v>44058</v>
      </c>
      <c r="B18" s="21">
        <v>19.100000000000001</v>
      </c>
      <c r="C18" s="22">
        <v>33.700000000000003</v>
      </c>
      <c r="D18" s="23"/>
      <c r="E18" s="46"/>
      <c r="F18" s="23"/>
      <c r="G18" s="45">
        <f xml:space="preserve"> IF( AND(ISNUMBER(EToTable4[[#This Row],[Тмин
(°С)]]), ISNUMBER(EToTable4[[#This Row],[Тмакс
(°С)]])), (EToTable4[[#This Row],[Тмин
(°С)]]+EToTable4[[#This Row],[Тмакс
(°С)]])/2, "")</f>
        <v>26.400000000000002</v>
      </c>
      <c r="H18" s="44">
        <f>IF(AND(ISNUMBER(EToTable4[[#This Row],[Сана]]), ISNUMBER(EToTable4[[#This Row],[Тмин
(°С)]])), EToTable4[[#This Row],[Тмин
(°С)]]-TdewSubtract, "")</f>
        <v>17.100000000000001</v>
      </c>
      <c r="I18" s="38">
        <f>IF(ISNUMBER(EToTable4[[#This Row],[Сана]]), _xlfn.DAYS(EToTable4[[#This Row],[Сана]], "1/1/" &amp; YEAR(EToTable4[[#This Row],[Сана]])) + 1, "")</f>
        <v>228</v>
      </c>
      <c r="J18" s="35">
        <f>IF(AND(ISNUMBER(Altitude), ISNUMBER(EToTable4[[#This Row],[Сана]])),  ROUND(101.3 * POWER( (293-0.0065 * Altitude) / 293, 5.26), 2), "")</f>
        <v>100.12</v>
      </c>
      <c r="K18" s="33">
        <f>IF(ISNUMBER(EToTable4[[#This Row],[P]]), (Cp * EToTable4[[#This Row],[P]]) / (0.622 * 2.45), "")</f>
        <v>6.6553947109390388E-2</v>
      </c>
      <c r="L18" s="35">
        <f>IF( ISNUMBER(EToTable4[[#This Row],[Tmean]]), ROUND((4098 * (0.6108 * EXP((17.27 * EToTable4[[#This Row],[Tmean]]) / (EToTable4[[#This Row],[Tmean]] + 237.3)))) / ((EToTable4[[#This Row],[Tmean]] + 237.3) ^ 2), 4), "")</f>
        <v>0.20280000000000001</v>
      </c>
      <c r="M18" s="35">
        <f>IF(ISNUMBER(EToTable4[[#This Row],[J]]), 0.409  * SIN( (2*PI()/365) * EToTable4[[#This Row],[J]] - 1.39), "")</f>
        <v>0.23321325230792456</v>
      </c>
      <c r="N18" s="30">
        <f>IF(ISNUMBER(EToTable4[[#This Row],[J]]), ROUND(1+0.033 * COS( (2*PI()/365) * EToTable4[[#This Row],[J]]), 4), "")</f>
        <v>0.97660000000000002</v>
      </c>
      <c r="O18" s="36">
        <f>IF(AND(ISNUMBER(Latitude), ISNUMBER(EToTable4[[#This Row],[Сана]])), ROUND((Latitude / 180) * PI(), 3), "")</f>
        <v>0.72299999999999998</v>
      </c>
      <c r="P18" s="35">
        <f>IF(AND(ISNUMBER(EToTable4[[#This Row],[φ]]), ISNUMBER(EToTable4[[#This Row],[δ (rad)]])), ACOS( - 1 * TAN(EToTable4[[#This Row],[φ]]) * TAN(EToTable4[[#This Row],[δ (rad)]])), "")</f>
        <v>1.7819608802607751</v>
      </c>
      <c r="Q18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36.18506859867874</v>
      </c>
      <c r="R18" s="35">
        <f xml:space="preserve"> IF(ISNUMBER(EToTable4[[#This Row],[ωs]]), ( 24 / PI()) * EToTable4[[#This Row],[ωs]], "")</f>
        <v>13.613178359514595</v>
      </c>
      <c r="S18" s="35">
        <f>IF(ISNUMBER(EToTable4[[#This Row],[Тмин
(°С)]]), 0.6108 * EXP( 17.27 * EToTable4[[#This Row],[Тмин
(°С)]] / (EToTable4[[#This Row],[Тмин
(°С)]]+237.3)), "")</f>
        <v>2.2111396340059919</v>
      </c>
      <c r="T18" s="35">
        <f>IF(ISNUMBER(EToTable4[[#This Row],[Тмакс
(°С)]]), 0.6108 * EXP( 17.27 * EToTable4[[#This Row],[Тмакс
(°С)]] / (EToTable4[[#This Row],[Тмакс
(°С)]]+237.3)), "")</f>
        <v>5.2310503012853271</v>
      </c>
      <c r="U18" s="35">
        <f>IF(AND(ISNUMBER(EToTable4[[#This Row],[e° (Tmin)]]), ISNUMBER(EToTable4[[#This Row],[e° (Tmax)]])), (EToTable4[[#This Row],[e° (Tmax)]]+EToTable4[[#This Row],[e° (Tmin)]])/2, "")</f>
        <v>3.7210949676456595</v>
      </c>
      <c r="V18" s="28">
        <f>IF(ISNUMBER(EToTable4[[#This Row],[Tdew]]), 0.6108 * EXP( 17.27 * (EToTable4[[#This Row],[Tdew]]) / (EToTable4[[#This Row],[Tdew]]+237.3)), "")</f>
        <v>1.9500432630582893</v>
      </c>
      <c r="W18" s="30">
        <f xml:space="preserve"> EToTable4[[#This Row],[e° (Tdew)]]</f>
        <v>1.9500432630582893</v>
      </c>
      <c r="X18" s="28">
        <f>IF(AND(ISNUMBER(EToTable4[[#This Row],[es]]), ISNUMBER(EToTable4[[#This Row],[ea]])), EToTable4[[#This Row],[es]]-EToTable4[[#This Row],[ea]], "")</f>
        <v>1.7710517045873702</v>
      </c>
      <c r="Y18" s="35">
        <f>IF(ISNUMBER(EToTable4[[#This Row],[Ra]]), (as+bs)*EToTable4[[#This Row],[Ra]], "")</f>
        <v>27.138801449009055</v>
      </c>
      <c r="Z18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22.122072476695948</v>
      </c>
      <c r="AA18" s="35">
        <f>IF(ISNUMBER(EToTable4[[#This Row],[Rs]]), (1-albedo)*EToTable4[[#This Row],[Rs]], "")</f>
        <v>17.033995807055881</v>
      </c>
      <c r="AB18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4.2966005890729013</v>
      </c>
      <c r="AC18" s="35">
        <f>IF(AND(ISNUMBER(EToTable4[[#This Row],[Rns]]), ISNUMBER(EToTable4[[#This Row],[Rnl]])), EToTable4[[#This Row],[Rns]]-EToTable4[[#This Row],[Rnl]], "")</f>
        <v>12.737395217982979</v>
      </c>
      <c r="AD18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8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5.2272379844775259</v>
      </c>
    </row>
    <row r="19" spans="1:31" x14ac:dyDescent="0.25">
      <c r="A19" s="20">
        <v>44059</v>
      </c>
      <c r="B19" s="21">
        <v>19.8</v>
      </c>
      <c r="C19" s="22">
        <v>29.9</v>
      </c>
      <c r="D19" s="23"/>
      <c r="E19" s="46"/>
      <c r="F19" s="23"/>
      <c r="G19" s="45">
        <f xml:space="preserve"> IF( AND(ISNUMBER(EToTable4[[#This Row],[Тмин
(°С)]]), ISNUMBER(EToTable4[[#This Row],[Тмакс
(°С)]])), (EToTable4[[#This Row],[Тмин
(°С)]]+EToTable4[[#This Row],[Тмакс
(°С)]])/2, "")</f>
        <v>24.85</v>
      </c>
      <c r="H19" s="44">
        <f>IF(AND(ISNUMBER(EToTable4[[#This Row],[Сана]]), ISNUMBER(EToTable4[[#This Row],[Тмин
(°С)]])), EToTable4[[#This Row],[Тмин
(°С)]]-TdewSubtract, "")</f>
        <v>17.8</v>
      </c>
      <c r="I19" s="38">
        <f>IF(ISNUMBER(EToTable4[[#This Row],[Сана]]), _xlfn.DAYS(EToTable4[[#This Row],[Сана]], "1/1/" &amp; YEAR(EToTable4[[#This Row],[Сана]])) + 1, "")</f>
        <v>229</v>
      </c>
      <c r="J19" s="35">
        <f>IF(AND(ISNUMBER(Altitude), ISNUMBER(EToTable4[[#This Row],[Сана]])),  ROUND(101.3 * POWER( (293-0.0065 * Altitude) / 293, 5.26), 2), "")</f>
        <v>100.12</v>
      </c>
      <c r="K19" s="33">
        <f>IF(ISNUMBER(EToTable4[[#This Row],[P]]), (Cp * EToTable4[[#This Row],[P]]) / (0.622 * 2.45), "")</f>
        <v>6.6553947109390388E-2</v>
      </c>
      <c r="L19" s="35">
        <f>IF( ISNUMBER(EToTable4[[#This Row],[Tmean]]), ROUND((4098 * (0.6108 * EXP((17.27 * EToTable4[[#This Row],[Tmean]]) / (EToTable4[[#This Row],[Tmean]] + 237.3)))) / ((EToTable4[[#This Row],[Tmean]] + 237.3) ^ 2), 4), "")</f>
        <v>0.18720000000000001</v>
      </c>
      <c r="M19" s="35">
        <f>IF(ISNUMBER(EToTable4[[#This Row],[J]]), 0.409  * SIN( (2*PI()/365) * EToTable4[[#This Row],[J]] - 1.39), "")</f>
        <v>0.22739509921095702</v>
      </c>
      <c r="N19" s="30">
        <f>IF(ISNUMBER(EToTable4[[#This Row],[J]]), ROUND(1+0.033 * COS( (2*PI()/365) * EToTable4[[#This Row],[J]]), 4), "")</f>
        <v>0.97699999999999998</v>
      </c>
      <c r="O19" s="36">
        <f>IF(AND(ISNUMBER(Latitude), ISNUMBER(EToTable4[[#This Row],[Сана]])), ROUND((Latitude / 180) * PI(), 3), "")</f>
        <v>0.72299999999999998</v>
      </c>
      <c r="P19" s="35">
        <f>IF(AND(ISNUMBER(EToTable4[[#This Row],[φ]]), ISNUMBER(EToTable4[[#This Row],[δ (rad)]])), ACOS( - 1 * TAN(EToTable4[[#This Row],[φ]]) * TAN(EToTable4[[#This Row],[δ (rad)]])), "")</f>
        <v>1.7764249748654188</v>
      </c>
      <c r="Q19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35.990803010224909</v>
      </c>
      <c r="R19" s="35">
        <f xml:space="preserve"> IF(ISNUMBER(EToTable4[[#This Row],[ωs]]), ( 24 / PI()) * EToTable4[[#This Row],[ωs]], "")</f>
        <v>13.570887157522913</v>
      </c>
      <c r="S19" s="35">
        <f>IF(ISNUMBER(EToTable4[[#This Row],[Тмин
(°С)]]), 0.6108 * EXP( 17.27 * EToTable4[[#This Row],[Тмин
(°С)]] / (EToTable4[[#This Row],[Тмин
(°С)]]+237.3)), "")</f>
        <v>2.3094882494907831</v>
      </c>
      <c r="T19" s="35">
        <f>IF(ISNUMBER(EToTable4[[#This Row],[Тмакс
(°С)]]), 0.6108 * EXP( 17.27 * EToTable4[[#This Row],[Тмакс
(°С)]] / (EToTable4[[#This Row],[Тмакс
(°С)]]+237.3)), "")</f>
        <v>4.2187883965303437</v>
      </c>
      <c r="U19" s="35">
        <f>IF(AND(ISNUMBER(EToTable4[[#This Row],[e° (Tmin)]]), ISNUMBER(EToTable4[[#This Row],[e° (Tmax)]])), (EToTable4[[#This Row],[e° (Tmax)]]+EToTable4[[#This Row],[e° (Tmin)]])/2, "")</f>
        <v>3.2641383230105632</v>
      </c>
      <c r="V19" s="28">
        <f>IF(ISNUMBER(EToTable4[[#This Row],[Tdew]]), 0.6108 * EXP( 17.27 * (EToTable4[[#This Row],[Tdew]]) / (EToTable4[[#This Row],[Tdew]]+237.3)), "")</f>
        <v>2.038176335166181</v>
      </c>
      <c r="W19" s="30">
        <f xml:space="preserve"> EToTable4[[#This Row],[e° (Tdew)]]</f>
        <v>2.038176335166181</v>
      </c>
      <c r="X19" s="28">
        <f>IF(AND(ISNUMBER(EToTable4[[#This Row],[es]]), ISNUMBER(EToTable4[[#This Row],[ea]])), EToTable4[[#This Row],[es]]-EToTable4[[#This Row],[ea]], "")</f>
        <v>1.2259619878443822</v>
      </c>
      <c r="Y19" s="35">
        <f>IF(ISNUMBER(EToTable4[[#This Row],[Ra]]), (as+bs)*EToTable4[[#This Row],[Ra]], "")</f>
        <v>26.993102257668681</v>
      </c>
      <c r="Z19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18.300889808025993</v>
      </c>
      <c r="AA19" s="35">
        <f>IF(ISNUMBER(EToTable4[[#This Row],[Rs]]), (1-albedo)*EToTable4[[#This Row],[Rs]], "")</f>
        <v>14.091685152180014</v>
      </c>
      <c r="AB19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3.0684884797188681</v>
      </c>
      <c r="AC19" s="35">
        <f>IF(AND(ISNUMBER(EToTable4[[#This Row],[Rns]]), ISNUMBER(EToTable4[[#This Row],[Rnl]])), EToTable4[[#This Row],[Rns]]-EToTable4[[#This Row],[Rnl]], "")</f>
        <v>11.023196672461147</v>
      </c>
      <c r="AD19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19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4.2118780443287989</v>
      </c>
    </row>
    <row r="20" spans="1:31" x14ac:dyDescent="0.25">
      <c r="A20" s="20">
        <v>44060</v>
      </c>
      <c r="B20" s="21">
        <v>15.1</v>
      </c>
      <c r="C20" s="22">
        <v>29.9</v>
      </c>
      <c r="D20" s="23"/>
      <c r="E20" s="46"/>
      <c r="F20" s="23"/>
      <c r="G20" s="45">
        <f xml:space="preserve"> IF( AND(ISNUMBER(EToTable4[[#This Row],[Тмин
(°С)]]), ISNUMBER(EToTable4[[#This Row],[Тмакс
(°С)]])), (EToTable4[[#This Row],[Тмин
(°С)]]+EToTable4[[#This Row],[Тмакс
(°С)]])/2, "")</f>
        <v>22.5</v>
      </c>
      <c r="H20" s="44">
        <f>IF(AND(ISNUMBER(EToTable4[[#This Row],[Сана]]), ISNUMBER(EToTable4[[#This Row],[Тмин
(°С)]])), EToTable4[[#This Row],[Тмин
(°С)]]-TdewSubtract, "")</f>
        <v>13.1</v>
      </c>
      <c r="I20" s="38">
        <f>IF(ISNUMBER(EToTable4[[#This Row],[Сана]]), _xlfn.DAYS(EToTable4[[#This Row],[Сана]], "1/1/" &amp; YEAR(EToTable4[[#This Row],[Сана]])) + 1, "")</f>
        <v>230</v>
      </c>
      <c r="J20" s="35">
        <f>IF(AND(ISNUMBER(Altitude), ISNUMBER(EToTable4[[#This Row],[Сана]])),  ROUND(101.3 * POWER( (293-0.0065 * Altitude) / 293, 5.26), 2), "")</f>
        <v>100.12</v>
      </c>
      <c r="K20" s="33">
        <f>IF(ISNUMBER(EToTable4[[#This Row],[P]]), (Cp * EToTable4[[#This Row],[P]]) / (0.622 * 2.45), "")</f>
        <v>6.6553947109390388E-2</v>
      </c>
      <c r="L20" s="35">
        <f>IF( ISNUMBER(EToTable4[[#This Row],[Tmean]]), ROUND((4098 * (0.6108 * EXP((17.27 * EToTable4[[#This Row],[Tmean]]) / (EToTable4[[#This Row],[Tmean]] + 237.3)))) / ((EToTable4[[#This Row],[Tmean]] + 237.3) ^ 2), 4), "")</f>
        <v>0.16550000000000001</v>
      </c>
      <c r="M20" s="35">
        <f>IF(ISNUMBER(EToTable4[[#This Row],[J]]), 0.409  * SIN( (2*PI()/365) * EToTable4[[#This Row],[J]] - 1.39), "")</f>
        <v>0.22150956403850539</v>
      </c>
      <c r="N20" s="30">
        <f>IF(ISNUMBER(EToTable4[[#This Row],[J]]), ROUND(1+0.033 * COS( (2*PI()/365) * EToTable4[[#This Row],[J]]), 4), "")</f>
        <v>0.97740000000000005</v>
      </c>
      <c r="O20" s="36">
        <f>IF(AND(ISNUMBER(Latitude), ISNUMBER(EToTable4[[#This Row],[Сана]])), ROUND((Latitude / 180) * PI(), 3), "")</f>
        <v>0.72299999999999998</v>
      </c>
      <c r="P20" s="35">
        <f>IF(AND(ISNUMBER(EToTable4[[#This Row],[φ]]), ISNUMBER(EToTable4[[#This Row],[δ (rad)]])), ACOS( - 1 * TAN(EToTable4[[#This Row],[φ]]) * TAN(EToTable4[[#This Row],[δ (rad)]])), "")</f>
        <v>1.7708465694692512</v>
      </c>
      <c r="Q20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35.793519656552434</v>
      </c>
      <c r="R20" s="35">
        <f xml:space="preserve"> IF(ISNUMBER(EToTable4[[#This Row],[ωs]]), ( 24 / PI()) * EToTable4[[#This Row],[ωs]], "")</f>
        <v>13.528271279441125</v>
      </c>
      <c r="S20" s="35">
        <f>IF(ISNUMBER(EToTable4[[#This Row],[Тмин
(°С)]]), 0.6108 * EXP( 17.27 * EToTable4[[#This Row],[Тмин
(°С)]] / (EToTable4[[#This Row],[Тмин
(°С)]]+237.3)), "")</f>
        <v>1.7163564077019398</v>
      </c>
      <c r="T20" s="35">
        <f>IF(ISNUMBER(EToTable4[[#This Row],[Тмакс
(°С)]]), 0.6108 * EXP( 17.27 * EToTable4[[#This Row],[Тмакс
(°С)]] / (EToTable4[[#This Row],[Тмакс
(°С)]]+237.3)), "")</f>
        <v>4.2187883965303437</v>
      </c>
      <c r="U20" s="35">
        <f>IF(AND(ISNUMBER(EToTable4[[#This Row],[e° (Tmin)]]), ISNUMBER(EToTable4[[#This Row],[e° (Tmax)]])), (EToTable4[[#This Row],[e° (Tmax)]]+EToTable4[[#This Row],[e° (Tmin)]])/2, "")</f>
        <v>2.9675724021161418</v>
      </c>
      <c r="V20" s="28">
        <f>IF(ISNUMBER(EToTable4[[#This Row],[Tdew]]), 0.6108 * EXP( 17.27 * (EToTable4[[#This Row],[Tdew]]) / (EToTable4[[#This Row],[Tdew]]+237.3)), "")</f>
        <v>1.5075965447621003</v>
      </c>
      <c r="W20" s="30">
        <f xml:space="preserve"> EToTable4[[#This Row],[e° (Tdew)]]</f>
        <v>1.5075965447621003</v>
      </c>
      <c r="X20" s="28">
        <f>IF(AND(ISNUMBER(EToTable4[[#This Row],[es]]), ISNUMBER(EToTable4[[#This Row],[ea]])), EToTable4[[#This Row],[es]]-EToTable4[[#This Row],[ea]], "")</f>
        <v>1.4599758573540416</v>
      </c>
      <c r="Y20" s="35">
        <f>IF(ISNUMBER(EToTable4[[#This Row],[Ra]]), (as+bs)*EToTable4[[#This Row],[Ra]], "")</f>
        <v>26.845139742414325</v>
      </c>
      <c r="Z20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22.032067120408595</v>
      </c>
      <c r="AA20" s="35">
        <f>IF(ISNUMBER(EToTable4[[#This Row],[Rs]]), (1-albedo)*EToTable4[[#This Row],[Rs]], "")</f>
        <v>16.964691682714619</v>
      </c>
      <c r="AB20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4.7915934585407296</v>
      </c>
      <c r="AC20" s="35">
        <f>IF(AND(ISNUMBER(EToTable4[[#This Row],[Rns]]), ISNUMBER(EToTable4[[#This Row],[Rnl]])), EToTable4[[#This Row],[Rns]]-EToTable4[[#This Row],[Rnl]], "")</f>
        <v>12.17309822417389</v>
      </c>
      <c r="AD20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0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4.7590375780970664</v>
      </c>
    </row>
    <row r="21" spans="1:31" x14ac:dyDescent="0.25">
      <c r="A21" s="20">
        <v>44061</v>
      </c>
      <c r="B21" s="21">
        <v>13.4</v>
      </c>
      <c r="C21" s="22">
        <v>29.6</v>
      </c>
      <c r="D21" s="23"/>
      <c r="E21" s="46"/>
      <c r="F21" s="23"/>
      <c r="G21" s="45">
        <f xml:space="preserve"> IF( AND(ISNUMBER(EToTable4[[#This Row],[Тмин
(°С)]]), ISNUMBER(EToTable4[[#This Row],[Тмакс
(°С)]])), (EToTable4[[#This Row],[Тмин
(°С)]]+EToTable4[[#This Row],[Тмакс
(°С)]])/2, "")</f>
        <v>21.5</v>
      </c>
      <c r="H21" s="44">
        <f>IF(AND(ISNUMBER(EToTable4[[#This Row],[Сана]]), ISNUMBER(EToTable4[[#This Row],[Тмин
(°С)]])), EToTable4[[#This Row],[Тмин
(°С)]]-TdewSubtract, "")</f>
        <v>11.4</v>
      </c>
      <c r="I21" s="38">
        <f>IF(ISNUMBER(EToTable4[[#This Row],[Сана]]), _xlfn.DAYS(EToTable4[[#This Row],[Сана]], "1/1/" &amp; YEAR(EToTable4[[#This Row],[Сана]])) + 1, "")</f>
        <v>231</v>
      </c>
      <c r="J21" s="35">
        <f>IF(AND(ISNUMBER(Altitude), ISNUMBER(EToTable4[[#This Row],[Сана]])),  ROUND(101.3 * POWER( (293-0.0065 * Altitude) / 293, 5.26), 2), "")</f>
        <v>100.12</v>
      </c>
      <c r="K21" s="33">
        <f>IF(ISNUMBER(EToTable4[[#This Row],[P]]), (Cp * EToTable4[[#This Row],[P]]) / (0.622 * 2.45), "")</f>
        <v>6.6553947109390388E-2</v>
      </c>
      <c r="L21" s="35">
        <f>IF( ISNUMBER(EToTable4[[#This Row],[Tmean]]), ROUND((4098 * (0.6108 * EXP((17.27 * EToTable4[[#This Row],[Tmean]]) / (EToTable4[[#This Row],[Tmean]] + 237.3)))) / ((EToTable4[[#This Row],[Tmean]] + 237.3) ^ 2), 4), "")</f>
        <v>0.15690000000000001</v>
      </c>
      <c r="M21" s="35">
        <f>IF(ISNUMBER(EToTable4[[#This Row],[J]]), 0.409  * SIN( (2*PI()/365) * EToTable4[[#This Row],[J]] - 1.39), "")</f>
        <v>0.21555839080166095</v>
      </c>
      <c r="N21" s="30">
        <f>IF(ISNUMBER(EToTable4[[#This Row],[J]]), ROUND(1+0.033 * COS( (2*PI()/365) * EToTable4[[#This Row],[J]]), 4), "")</f>
        <v>0.9778</v>
      </c>
      <c r="O21" s="36">
        <f>IF(AND(ISNUMBER(Latitude), ISNUMBER(EToTable4[[#This Row],[Сана]])), ROUND((Latitude / 180) * PI(), 3), "")</f>
        <v>0.72299999999999998</v>
      </c>
      <c r="P21" s="35">
        <f>IF(AND(ISNUMBER(EToTable4[[#This Row],[φ]]), ISNUMBER(EToTable4[[#This Row],[δ (rad)]])), ACOS( - 1 * TAN(EToTable4[[#This Row],[φ]]) * TAN(EToTable4[[#This Row],[δ (rad)]])), "")</f>
        <v>1.7652273482626906</v>
      </c>
      <c r="Q21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35.593266589662633</v>
      </c>
      <c r="R21" s="35">
        <f xml:space="preserve"> IF(ISNUMBER(EToTable4[[#This Row],[ωs]]), ( 24 / PI()) * EToTable4[[#This Row],[ωs]], "")</f>
        <v>13.48534359153628</v>
      </c>
      <c r="S21" s="35">
        <f>IF(ISNUMBER(EToTable4[[#This Row],[Тмин
(°С)]]), 0.6108 * EXP( 17.27 * EToTable4[[#This Row],[Тмин
(°С)]] / (EToTable4[[#This Row],[Тмин
(°С)]]+237.3)), "")</f>
        <v>1.537413793359947</v>
      </c>
      <c r="T21" s="35">
        <f>IF(ISNUMBER(EToTable4[[#This Row],[Тмакс
(°С)]]), 0.6108 * EXP( 17.27 * EToTable4[[#This Row],[Тмакс
(°С)]] / (EToTable4[[#This Row],[Тмакс
(°С)]]+237.3)), "")</f>
        <v>4.1466816501200547</v>
      </c>
      <c r="U21" s="35">
        <f>IF(AND(ISNUMBER(EToTable4[[#This Row],[e° (Tmin)]]), ISNUMBER(EToTable4[[#This Row],[e° (Tmax)]])), (EToTable4[[#This Row],[e° (Tmax)]]+EToTable4[[#This Row],[e° (Tmin)]])/2, "")</f>
        <v>2.8420477217400011</v>
      </c>
      <c r="V21" s="28">
        <f>IF(ISNUMBER(EToTable4[[#This Row],[Tdew]]), 0.6108 * EXP( 17.27 * (EToTable4[[#This Row],[Tdew]]) / (EToTable4[[#This Row],[Tdew]]+237.3)), "")</f>
        <v>1.3480279711634873</v>
      </c>
      <c r="W21" s="30">
        <f xml:space="preserve"> EToTable4[[#This Row],[e° (Tdew)]]</f>
        <v>1.3480279711634873</v>
      </c>
      <c r="X21" s="28">
        <f>IF(AND(ISNUMBER(EToTable4[[#This Row],[es]]), ISNUMBER(EToTable4[[#This Row],[ea]])), EToTable4[[#This Row],[es]]-EToTable4[[#This Row],[ea]], "")</f>
        <v>1.4940197505765138</v>
      </c>
      <c r="Y21" s="35">
        <f>IF(ISNUMBER(EToTable4[[#This Row],[Ra]]), (as+bs)*EToTable4[[#This Row],[Ra]], "")</f>
        <v>26.694949942246975</v>
      </c>
      <c r="Z21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22.921621527098239</v>
      </c>
      <c r="AA21" s="35">
        <f>IF(ISNUMBER(EToTable4[[#This Row],[Rs]]), (1-albedo)*EToTable4[[#This Row],[Rs]], "")</f>
        <v>17.649648575865644</v>
      </c>
      <c r="AB21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5.331385341341992</v>
      </c>
      <c r="AC21" s="35">
        <f>IF(AND(ISNUMBER(EToTable4[[#This Row],[Rns]]), ISNUMBER(EToTable4[[#This Row],[Rnl]])), EToTable4[[#This Row],[Rns]]-EToTable4[[#This Row],[Rnl]], "")</f>
        <v>12.318263234523652</v>
      </c>
      <c r="AD21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1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4.8344122591533782</v>
      </c>
    </row>
    <row r="22" spans="1:31" x14ac:dyDescent="0.25">
      <c r="A22" s="20">
        <v>44062</v>
      </c>
      <c r="B22" s="21">
        <v>12.7</v>
      </c>
      <c r="C22" s="22">
        <v>31.1</v>
      </c>
      <c r="D22" s="23"/>
      <c r="E22" s="46"/>
      <c r="F22" s="23"/>
      <c r="G22" s="45">
        <f xml:space="preserve"> IF( AND(ISNUMBER(EToTable4[[#This Row],[Тмин
(°С)]]), ISNUMBER(EToTable4[[#This Row],[Тмакс
(°С)]])), (EToTable4[[#This Row],[Тмин
(°С)]]+EToTable4[[#This Row],[Тмакс
(°С)]])/2, "")</f>
        <v>21.9</v>
      </c>
      <c r="H22" s="44">
        <f>IF(AND(ISNUMBER(EToTable4[[#This Row],[Сана]]), ISNUMBER(EToTable4[[#This Row],[Тмин
(°С)]])), EToTable4[[#This Row],[Тмин
(°С)]]-TdewSubtract, "")</f>
        <v>10.7</v>
      </c>
      <c r="I22" s="38">
        <f>IF(ISNUMBER(EToTable4[[#This Row],[Сана]]), _xlfn.DAYS(EToTable4[[#This Row],[Сана]], "1/1/" &amp; YEAR(EToTable4[[#This Row],[Сана]])) + 1, "")</f>
        <v>232</v>
      </c>
      <c r="J22" s="35">
        <f>IF(AND(ISNUMBER(Altitude), ISNUMBER(EToTable4[[#This Row],[Сана]])),  ROUND(101.3 * POWER( (293-0.0065 * Altitude) / 293, 5.26), 2), "")</f>
        <v>100.12</v>
      </c>
      <c r="K22" s="33">
        <f>IF(ISNUMBER(EToTable4[[#This Row],[P]]), (Cp * EToTable4[[#This Row],[P]]) / (0.622 * 2.45), "")</f>
        <v>6.6553947109390388E-2</v>
      </c>
      <c r="L22" s="35">
        <f>IF( ISNUMBER(EToTable4[[#This Row],[Tmean]]), ROUND((4098 * (0.6108 * EXP((17.27 * EToTable4[[#This Row],[Tmean]]) / (EToTable4[[#This Row],[Tmean]] + 237.3)))) / ((EToTable4[[#This Row],[Tmean]] + 237.3) ^ 2), 4), "")</f>
        <v>0.1603</v>
      </c>
      <c r="M22" s="35">
        <f>IF(ISNUMBER(EToTable4[[#This Row],[J]]), 0.409  * SIN( (2*PI()/365) * EToTable4[[#This Row],[J]] - 1.39), "")</f>
        <v>0.20954334296149119</v>
      </c>
      <c r="N22" s="30">
        <f>IF(ISNUMBER(EToTable4[[#This Row],[J]]), ROUND(1+0.033 * COS( (2*PI()/365) * EToTable4[[#This Row],[J]]), 4), "")</f>
        <v>0.97829999999999995</v>
      </c>
      <c r="O22" s="36">
        <f>IF(AND(ISNUMBER(Latitude), ISNUMBER(EToTable4[[#This Row],[Сана]])), ROUND((Latitude / 180) * PI(), 3), "")</f>
        <v>0.72299999999999998</v>
      </c>
      <c r="P22" s="35">
        <f>IF(AND(ISNUMBER(EToTable4[[#This Row],[φ]]), ISNUMBER(EToTable4[[#This Row],[δ (rad)]])), ACOS( - 1 * TAN(EToTable4[[#This Row],[φ]]) * TAN(EToTable4[[#This Row],[δ (rad)]])), "")</f>
        <v>1.7595689616616272</v>
      </c>
      <c r="Q22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35.393711250701109</v>
      </c>
      <c r="R22" s="35">
        <f xml:space="preserve"> IF(ISNUMBER(EToTable4[[#This Row],[ωs]]), ( 24 / PI()) * EToTable4[[#This Row],[ωs]], "")</f>
        <v>13.442116702057039</v>
      </c>
      <c r="S22" s="35">
        <f>IF(ISNUMBER(EToTable4[[#This Row],[Тмин
(°С)]]), 0.6108 * EXP( 17.27 * EToTable4[[#This Row],[Тмин
(°С)]] / (EToTable4[[#This Row],[Тмин
(°С)]]+237.3)), "")</f>
        <v>1.4686304419364882</v>
      </c>
      <c r="T22" s="35">
        <f>IF(ISNUMBER(EToTable4[[#This Row],[Тмакс
(°С)]]), 0.6108 * EXP( 17.27 * EToTable4[[#This Row],[Тмакс
(°С)]] / (EToTable4[[#This Row],[Тмакс
(°С)]]+237.3)), "")</f>
        <v>4.5182323834037019</v>
      </c>
      <c r="U22" s="35">
        <f>IF(AND(ISNUMBER(EToTable4[[#This Row],[e° (Tmin)]]), ISNUMBER(EToTable4[[#This Row],[e° (Tmax)]])), (EToTable4[[#This Row],[e° (Tmax)]]+EToTable4[[#This Row],[e° (Tmin)]])/2, "")</f>
        <v>2.9934314126700952</v>
      </c>
      <c r="V22" s="28">
        <f>IF(ISNUMBER(EToTable4[[#This Row],[Tdew]]), 0.6108 * EXP( 17.27 * (EToTable4[[#This Row],[Tdew]]) / (EToTable4[[#This Row],[Tdew]]+237.3)), "")</f>
        <v>1.2867648881638445</v>
      </c>
      <c r="W22" s="30">
        <f xml:space="preserve"> EToTable4[[#This Row],[e° (Tdew)]]</f>
        <v>1.2867648881638445</v>
      </c>
      <c r="X22" s="28">
        <f>IF(AND(ISNUMBER(EToTable4[[#This Row],[es]]), ISNUMBER(EToTable4[[#This Row],[ea]])), EToTable4[[#This Row],[es]]-EToTable4[[#This Row],[ea]], "")</f>
        <v>1.7066665245062507</v>
      </c>
      <c r="Y22" s="35">
        <f>IF(ISNUMBER(EToTable4[[#This Row],[Ra]]), (as+bs)*EToTable4[[#This Row],[Ra]], "")</f>
        <v>26.545283438025834</v>
      </c>
      <c r="Z22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24.291537159142585</v>
      </c>
      <c r="AA22" s="35">
        <f>IF(ISNUMBER(EToTable4[[#This Row],[Rs]]), (1-albedo)*EToTable4[[#This Row],[Rs]], "")</f>
        <v>18.704483612539793</v>
      </c>
      <c r="AB22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5.9964593597827864</v>
      </c>
      <c r="AC22" s="35">
        <f>IF(AND(ISNUMBER(EToTable4[[#This Row],[Rns]]), ISNUMBER(EToTable4[[#This Row],[Rnl]])), EToTable4[[#This Row],[Rns]]-EToTable4[[#This Row],[Rnl]], "")</f>
        <v>12.708024252757006</v>
      </c>
      <c r="AD22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2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5.1807034150651221</v>
      </c>
    </row>
    <row r="23" spans="1:31" x14ac:dyDescent="0.25">
      <c r="A23" s="20">
        <v>44063</v>
      </c>
      <c r="B23" s="21">
        <v>16.2</v>
      </c>
      <c r="C23" s="22">
        <v>32.799999999999997</v>
      </c>
      <c r="D23" s="23"/>
      <c r="E23" s="46"/>
      <c r="F23" s="23"/>
      <c r="G23" s="45">
        <f xml:space="preserve"> IF( AND(ISNUMBER(EToTable4[[#This Row],[Тмин
(°С)]]), ISNUMBER(EToTable4[[#This Row],[Тмакс
(°С)]])), (EToTable4[[#This Row],[Тмин
(°С)]]+EToTable4[[#This Row],[Тмакс
(°С)]])/2, "")</f>
        <v>24.5</v>
      </c>
      <c r="H23" s="44">
        <f>IF(AND(ISNUMBER(EToTable4[[#This Row],[Сана]]), ISNUMBER(EToTable4[[#This Row],[Тмин
(°С)]])), EToTable4[[#This Row],[Тмин
(°С)]]-TdewSubtract, "")</f>
        <v>14.2</v>
      </c>
      <c r="I23" s="38">
        <f>IF(ISNUMBER(EToTable4[[#This Row],[Сана]]), _xlfn.DAYS(EToTable4[[#This Row],[Сана]], "1/1/" &amp; YEAR(EToTable4[[#This Row],[Сана]])) + 1, "")</f>
        <v>233</v>
      </c>
      <c r="J23" s="35">
        <f>IF(AND(ISNUMBER(Altitude), ISNUMBER(EToTable4[[#This Row],[Сана]])),  ROUND(101.3 * POWER( (293-0.0065 * Altitude) / 293, 5.26), 2), "")</f>
        <v>100.12</v>
      </c>
      <c r="K23" s="33">
        <f>IF(ISNUMBER(EToTable4[[#This Row],[P]]), (Cp * EToTable4[[#This Row],[P]]) / (0.622 * 2.45), "")</f>
        <v>6.6553947109390388E-2</v>
      </c>
      <c r="L23" s="35">
        <f>IF( ISNUMBER(EToTable4[[#This Row],[Tmean]]), ROUND((4098 * (0.6108 * EXP((17.27 * EToTable4[[#This Row],[Tmean]]) / (EToTable4[[#This Row],[Tmean]] + 237.3)))) / ((EToTable4[[#This Row],[Tmean]] + 237.3) ^ 2), 4), "")</f>
        <v>0.18379999999999999</v>
      </c>
      <c r="M23" s="35">
        <f>IF(ISNUMBER(EToTable4[[#This Row],[J]]), 0.409  * SIN( (2*PI()/365) * EToTable4[[#This Row],[J]] - 1.39), "")</f>
        <v>0.2034662029064859</v>
      </c>
      <c r="N23" s="30">
        <f>IF(ISNUMBER(EToTable4[[#This Row],[J]]), ROUND(1+0.033 * COS( (2*PI()/365) * EToTable4[[#This Row],[J]]), 4), "")</f>
        <v>0.97870000000000001</v>
      </c>
      <c r="O23" s="36">
        <f>IF(AND(ISNUMBER(Latitude), ISNUMBER(EToTable4[[#This Row],[Сана]])), ROUND((Latitude / 180) * PI(), 3), "")</f>
        <v>0.72299999999999998</v>
      </c>
      <c r="P23" s="35">
        <f>IF(AND(ISNUMBER(EToTable4[[#This Row],[φ]]), ISNUMBER(EToTable4[[#This Row],[δ (rad)]])), ACOS( - 1 * TAN(EToTable4[[#This Row],[φ]]) * TAN(EToTable4[[#This Row],[δ (rad)]])), "")</f>
        <v>1.7538730264077351</v>
      </c>
      <c r="Q23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35.187646435473127</v>
      </c>
      <c r="R23" s="35">
        <f xml:space="preserve"> IF(ISNUMBER(EToTable4[[#This Row],[ωs]]), ( 24 / PI()) * EToTable4[[#This Row],[ωs]], "")</f>
        <v>13.398602962</v>
      </c>
      <c r="S23" s="35">
        <f>IF(ISNUMBER(EToTable4[[#This Row],[Тмин
(°С)]]), 0.6108 * EXP( 17.27 * EToTable4[[#This Row],[Тмин
(°С)]] / (EToTable4[[#This Row],[Тмин
(°С)]]+237.3)), "")</f>
        <v>1.841645130417793</v>
      </c>
      <c r="T23" s="35">
        <f>IF(ISNUMBER(EToTable4[[#This Row],[Тмакс
(°С)]]), 0.6108 * EXP( 17.27 * EToTable4[[#This Row],[Тмакс
(°С)]] / (EToTable4[[#This Row],[Тмакс
(°С)]]+237.3)), "")</f>
        <v>4.9739919933544527</v>
      </c>
      <c r="U23" s="35">
        <f>IF(AND(ISNUMBER(EToTable4[[#This Row],[e° (Tmin)]]), ISNUMBER(EToTable4[[#This Row],[e° (Tmax)]])), (EToTable4[[#This Row],[e° (Tmax)]]+EToTable4[[#This Row],[e° (Tmin)]])/2, "")</f>
        <v>3.4078185618861228</v>
      </c>
      <c r="V23" s="28">
        <f>IF(ISNUMBER(EToTable4[[#This Row],[Tdew]]), 0.6108 * EXP( 17.27 * (EToTable4[[#This Row],[Tdew]]) / (EToTable4[[#This Row],[Tdew]]+237.3)), "")</f>
        <v>1.6194713704253727</v>
      </c>
      <c r="W23" s="30">
        <f xml:space="preserve"> EToTable4[[#This Row],[e° (Tdew)]]</f>
        <v>1.6194713704253727</v>
      </c>
      <c r="X23" s="28">
        <f>IF(AND(ISNUMBER(EToTable4[[#This Row],[es]]), ISNUMBER(EToTable4[[#This Row],[ea]])), EToTable4[[#This Row],[es]]-EToTable4[[#This Row],[ea]], "")</f>
        <v>1.7883471914607501</v>
      </c>
      <c r="Y23" s="35">
        <f>IF(ISNUMBER(EToTable4[[#This Row],[Ra]]), (as+bs)*EToTable4[[#This Row],[Ra]], "")</f>
        <v>26.390734826604845</v>
      </c>
      <c r="Z23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22.938459394440066</v>
      </c>
      <c r="AA23" s="35">
        <f>IF(ISNUMBER(EToTable4[[#This Row],[Rs]]), (1-albedo)*EToTable4[[#This Row],[Rs]], "")</f>
        <v>17.662613733718853</v>
      </c>
      <c r="AB23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5.1529728809916637</v>
      </c>
      <c r="AC23" s="35">
        <f>IF(AND(ISNUMBER(EToTable4[[#This Row],[Rns]]), ISNUMBER(EToTable4[[#This Row],[Rnl]])), EToTable4[[#This Row],[Rns]]-EToTable4[[#This Row],[Rnl]], "")</f>
        <v>12.509640852727189</v>
      </c>
      <c r="AD23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3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5.1995048616906026</v>
      </c>
    </row>
    <row r="24" spans="1:31" x14ac:dyDescent="0.25">
      <c r="A24" s="20">
        <v>44064</v>
      </c>
      <c r="B24" s="21">
        <v>16.899999999999999</v>
      </c>
      <c r="C24" s="22">
        <v>33.6</v>
      </c>
      <c r="D24" s="23"/>
      <c r="E24" s="46"/>
      <c r="F24" s="23"/>
      <c r="G24" s="45">
        <f xml:space="preserve"> IF( AND(ISNUMBER(EToTable4[[#This Row],[Тмин
(°С)]]), ISNUMBER(EToTable4[[#This Row],[Тмакс
(°С)]])), (EToTable4[[#This Row],[Тмин
(°С)]]+EToTable4[[#This Row],[Тмакс
(°С)]])/2, "")</f>
        <v>25.25</v>
      </c>
      <c r="H24" s="44">
        <f>IF(AND(ISNUMBER(EToTable4[[#This Row],[Сана]]), ISNUMBER(EToTable4[[#This Row],[Тмин
(°С)]])), EToTable4[[#This Row],[Тмин
(°С)]]-TdewSubtract, "")</f>
        <v>14.899999999999999</v>
      </c>
      <c r="I24" s="38">
        <f>IF(ISNUMBER(EToTable4[[#This Row],[Сана]]), _xlfn.DAYS(EToTable4[[#This Row],[Сана]], "1/1/" &amp; YEAR(EToTable4[[#This Row],[Сана]])) + 1, "")</f>
        <v>234</v>
      </c>
      <c r="J24" s="35">
        <f>IF(AND(ISNUMBER(Altitude), ISNUMBER(EToTable4[[#This Row],[Сана]])),  ROUND(101.3 * POWER( (293-0.0065 * Altitude) / 293, 5.26), 2), "")</f>
        <v>100.12</v>
      </c>
      <c r="K24" s="33">
        <f>IF(ISNUMBER(EToTable4[[#This Row],[P]]), (Cp * EToTable4[[#This Row],[P]]) / (0.622 * 2.45), "")</f>
        <v>6.6553947109390388E-2</v>
      </c>
      <c r="L24" s="35">
        <f>IF( ISNUMBER(EToTable4[[#This Row],[Tmean]]), ROUND((4098 * (0.6108 * EXP((17.27 * EToTable4[[#This Row],[Tmean]]) / (EToTable4[[#This Row],[Tmean]] + 237.3)))) / ((EToTable4[[#This Row],[Tmean]] + 237.3) ^ 2), 4), "")</f>
        <v>0.19109999999999999</v>
      </c>
      <c r="M24" s="35">
        <f>IF(ISNUMBER(EToTable4[[#This Row],[J]]), 0.409  * SIN( (2*PI()/365) * EToTable4[[#This Row],[J]] - 1.39), "")</f>
        <v>0.19732877142439911</v>
      </c>
      <c r="N24" s="30">
        <f>IF(ISNUMBER(EToTable4[[#This Row],[J]]), ROUND(1+0.033 * COS( (2*PI()/365) * EToTable4[[#This Row],[J]]), 4), "")</f>
        <v>0.97909999999999997</v>
      </c>
      <c r="O24" s="36">
        <f>IF(AND(ISNUMBER(Latitude), ISNUMBER(EToTable4[[#This Row],[Сана]])), ROUND((Latitude / 180) * PI(), 3), "")</f>
        <v>0.72299999999999998</v>
      </c>
      <c r="P24" s="35">
        <f>IF(AND(ISNUMBER(EToTable4[[#This Row],[φ]]), ISNUMBER(EToTable4[[#This Row],[δ (rad)]])), ACOS( - 1 * TAN(EToTable4[[#This Row],[φ]]) * TAN(EToTable4[[#This Row],[δ (rad)]])), "")</f>
        <v>1.748141125765986</v>
      </c>
      <c r="Q24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34.97876491429043</v>
      </c>
      <c r="R24" s="35">
        <f xml:space="preserve"> IF(ISNUMBER(EToTable4[[#This Row],[ωs]]), ( 24 / PI()) * EToTable4[[#This Row],[ωs]], "")</f>
        <v>13.354814466618594</v>
      </c>
      <c r="S24" s="35">
        <f>IF(ISNUMBER(EToTable4[[#This Row],[Тмин
(°С)]]), 0.6108 * EXP( 17.27 * EToTable4[[#This Row],[Тмин
(°С)]] / (EToTable4[[#This Row],[Тмин
(°С)]]+237.3)), "")</f>
        <v>1.9254836024660269</v>
      </c>
      <c r="T24" s="35">
        <f>IF(ISNUMBER(EToTable4[[#This Row],[Тмакс
(°С)]]), 0.6108 * EXP( 17.27 * EToTable4[[#This Row],[Тмакс
(°С)]] / (EToTable4[[#This Row],[Тмакс
(°С)]]+237.3)), "")</f>
        <v>5.2019304560289008</v>
      </c>
      <c r="U24" s="35">
        <f>IF(AND(ISNUMBER(EToTable4[[#This Row],[e° (Tmin)]]), ISNUMBER(EToTable4[[#This Row],[e° (Tmax)]])), (EToTable4[[#This Row],[e° (Tmax)]]+EToTable4[[#This Row],[e° (Tmin)]])/2, "")</f>
        <v>3.563707029247464</v>
      </c>
      <c r="V24" s="28">
        <f>IF(ISNUMBER(EToTable4[[#This Row],[Tdew]]), 0.6108 * EXP( 17.27 * (EToTable4[[#This Row],[Tdew]]) / (EToTable4[[#This Row],[Tdew]]+237.3)), "")</f>
        <v>1.6943980378095331</v>
      </c>
      <c r="W24" s="30">
        <f xml:space="preserve"> EToTable4[[#This Row],[e° (Tdew)]]</f>
        <v>1.6943980378095331</v>
      </c>
      <c r="X24" s="28">
        <f>IF(AND(ISNUMBER(EToTable4[[#This Row],[es]]), ISNUMBER(EToTable4[[#This Row],[ea]])), EToTable4[[#This Row],[es]]-EToTable4[[#This Row],[ea]], "")</f>
        <v>1.8693089914379308</v>
      </c>
      <c r="Y24" s="35">
        <f>IF(ISNUMBER(EToTable4[[#This Row],[Ra]]), (as+bs)*EToTable4[[#This Row],[Ra]], "")</f>
        <v>26.234073685717824</v>
      </c>
      <c r="Z24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22.870870187033319</v>
      </c>
      <c r="AA24" s="35">
        <f>IF(ISNUMBER(EToTable4[[#This Row],[Rs]]), (1-albedo)*EToTable4[[#This Row],[Rs]], "")</f>
        <v>17.610570044015656</v>
      </c>
      <c r="AB24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5.0959607277998682</v>
      </c>
      <c r="AC24" s="35">
        <f>IF(AND(ISNUMBER(EToTable4[[#This Row],[Rns]]), ISNUMBER(EToTable4[[#This Row],[Rnl]])), EToTable4[[#This Row],[Rns]]-EToTable4[[#This Row],[Rnl]], "")</f>
        <v>12.514609316215788</v>
      </c>
      <c r="AD24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4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5.277425194754068</v>
      </c>
    </row>
    <row r="25" spans="1:31" x14ac:dyDescent="0.25">
      <c r="A25" s="20">
        <v>44065</v>
      </c>
      <c r="B25" s="21">
        <v>16</v>
      </c>
      <c r="C25" s="22">
        <v>35.5</v>
      </c>
      <c r="D25" s="23"/>
      <c r="E25" s="46"/>
      <c r="F25" s="23"/>
      <c r="G25" s="45">
        <f xml:space="preserve"> IF( AND(ISNUMBER(EToTable4[[#This Row],[Тмин
(°С)]]), ISNUMBER(EToTable4[[#This Row],[Тмакс
(°С)]])), (EToTable4[[#This Row],[Тмин
(°С)]]+EToTable4[[#This Row],[Тмакс
(°С)]])/2, "")</f>
        <v>25.75</v>
      </c>
      <c r="H25" s="44">
        <f>IF(AND(ISNUMBER(EToTable4[[#This Row],[Сана]]), ISNUMBER(EToTable4[[#This Row],[Тмин
(°С)]])), EToTable4[[#This Row],[Тмин
(°С)]]-TdewSubtract, "")</f>
        <v>14</v>
      </c>
      <c r="I25" s="38">
        <f>IF(ISNUMBER(EToTable4[[#This Row],[Сана]]), _xlfn.DAYS(EToTable4[[#This Row],[Сана]], "1/1/" &amp; YEAR(EToTable4[[#This Row],[Сана]])) + 1, "")</f>
        <v>235</v>
      </c>
      <c r="J25" s="35">
        <f>IF(AND(ISNUMBER(Altitude), ISNUMBER(EToTable4[[#This Row],[Сана]])),  ROUND(101.3 * POWER( (293-0.0065 * Altitude) / 293, 5.26), 2), "")</f>
        <v>100.12</v>
      </c>
      <c r="K25" s="33">
        <f>IF(ISNUMBER(EToTable4[[#This Row],[P]]), (Cp * EToTable4[[#This Row],[P]]) / (0.622 * 2.45), "")</f>
        <v>6.6553947109390388E-2</v>
      </c>
      <c r="L25" s="35">
        <f>IF( ISNUMBER(EToTable4[[#This Row],[Tmean]]), ROUND((4098 * (0.6108 * EXP((17.27 * EToTable4[[#This Row],[Tmean]]) / (EToTable4[[#This Row],[Tmean]] + 237.3)))) / ((EToTable4[[#This Row],[Tmean]] + 237.3) ^ 2), 4), "")</f>
        <v>0.19620000000000001</v>
      </c>
      <c r="M25" s="35">
        <f>IF(ISNUMBER(EToTable4[[#This Row],[J]]), 0.409  * SIN( (2*PI()/365) * EToTable4[[#This Row],[J]] - 1.39), "")</f>
        <v>0.19113286716863595</v>
      </c>
      <c r="N25" s="30">
        <f>IF(ISNUMBER(EToTable4[[#This Row],[J]]), ROUND(1+0.033 * COS( (2*PI()/365) * EToTable4[[#This Row],[J]]), 4), "")</f>
        <v>0.97960000000000003</v>
      </c>
      <c r="O25" s="36">
        <f>IF(AND(ISNUMBER(Latitude), ISNUMBER(EToTable4[[#This Row],[Сана]])), ROUND((Latitude / 180) * PI(), 3), "")</f>
        <v>0.72299999999999998</v>
      </c>
      <c r="P25" s="35">
        <f>IF(AND(ISNUMBER(EToTable4[[#This Row],[φ]]), ISNUMBER(EToTable4[[#This Row],[δ (rad)]])), ACOS( - 1 * TAN(EToTable4[[#This Row],[φ]]) * TAN(EToTable4[[#This Row],[δ (rad)]])), "")</f>
        <v>1.7423748098147323</v>
      </c>
      <c r="Q25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34.770670347321634</v>
      </c>
      <c r="R25" s="35">
        <f xml:space="preserve"> IF(ISNUMBER(EToTable4[[#This Row],[ωs]]), ( 24 / PI()) * EToTable4[[#This Row],[ωs]], "")</f>
        <v>13.310763057639152</v>
      </c>
      <c r="S25" s="35">
        <f>IF(ISNUMBER(EToTable4[[#This Row],[Тмин
(°С)]]), 0.6108 * EXP( 17.27 * EToTable4[[#This Row],[Тмин
(°С)]] / (EToTable4[[#This Row],[Тмин
(°С)]]+237.3)), "")</f>
        <v>1.8182866804855506</v>
      </c>
      <c r="T25" s="35">
        <f>IF(ISNUMBER(EToTable4[[#This Row],[Тмакс
(°С)]]), 0.6108 * EXP( 17.27 * EToTable4[[#This Row],[Тмакс
(°С)]] / (EToTable4[[#This Row],[Тмакс
(°С)]]+237.3)), "")</f>
        <v>5.7799401422607124</v>
      </c>
      <c r="U25" s="35">
        <f>IF(AND(ISNUMBER(EToTable4[[#This Row],[e° (Tmin)]]), ISNUMBER(EToTable4[[#This Row],[e° (Tmax)]])), (EToTable4[[#This Row],[e° (Tmax)]]+EToTable4[[#This Row],[e° (Tmin)]])/2, "")</f>
        <v>3.7991134113731313</v>
      </c>
      <c r="V25" s="28">
        <f>IF(ISNUMBER(EToTable4[[#This Row],[Tdew]]), 0.6108 * EXP( 17.27 * (EToTable4[[#This Row],[Tdew]]) / (EToTable4[[#This Row],[Tdew]]+237.3)), "")</f>
        <v>1.5986048594252917</v>
      </c>
      <c r="W25" s="30">
        <f xml:space="preserve"> EToTable4[[#This Row],[e° (Tdew)]]</f>
        <v>1.5986048594252917</v>
      </c>
      <c r="X25" s="28">
        <f>IF(AND(ISNUMBER(EToTable4[[#This Row],[es]]), ISNUMBER(EToTable4[[#This Row],[ea]])), EToTable4[[#This Row],[es]]-EToTable4[[#This Row],[ea]], "")</f>
        <v>2.2005085519478396</v>
      </c>
      <c r="Y25" s="35">
        <f>IF(ISNUMBER(EToTable4[[#This Row],[Ra]]), (as+bs)*EToTable4[[#This Row],[Ra]], "")</f>
        <v>26.078002760491223</v>
      </c>
      <c r="Z25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24.566899653556906</v>
      </c>
      <c r="AA25" s="35">
        <f>IF(ISNUMBER(EToTable4[[#This Row],[Rs]]), (1-albedo)*EToTable4[[#This Row],[Rs]], "")</f>
        <v>18.916512733238818</v>
      </c>
      <c r="AB25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5.9179615794850795</v>
      </c>
      <c r="AC25" s="35">
        <f>IF(AND(ISNUMBER(EToTable4[[#This Row],[Rns]]), ISNUMBER(EToTable4[[#This Row],[Rnl]])), EToTable4[[#This Row],[Rns]]-EToTable4[[#This Row],[Rnl]], "")</f>
        <v>12.998551153753738</v>
      </c>
      <c r="AD25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5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5.7375901218452228</v>
      </c>
    </row>
    <row r="26" spans="1:31" x14ac:dyDescent="0.25">
      <c r="A26" s="20">
        <v>44066</v>
      </c>
      <c r="B26" s="21">
        <v>21.3</v>
      </c>
      <c r="C26" s="22">
        <v>35.700000000000003</v>
      </c>
      <c r="D26" s="23"/>
      <c r="E26" s="46"/>
      <c r="F26" s="23"/>
      <c r="G26" s="45">
        <f xml:space="preserve"> IF( AND(ISNUMBER(EToTable4[[#This Row],[Тмин
(°С)]]), ISNUMBER(EToTable4[[#This Row],[Тмакс
(°С)]])), (EToTable4[[#This Row],[Тмин
(°С)]]+EToTable4[[#This Row],[Тмакс
(°С)]])/2, "")</f>
        <v>28.5</v>
      </c>
      <c r="H26" s="44">
        <f>IF(AND(ISNUMBER(EToTable4[[#This Row],[Сана]]), ISNUMBER(EToTable4[[#This Row],[Тмин
(°С)]])), EToTable4[[#This Row],[Тмин
(°С)]]-TdewSubtract, "")</f>
        <v>19.3</v>
      </c>
      <c r="I26" s="38">
        <f>IF(ISNUMBER(EToTable4[[#This Row],[Сана]]), _xlfn.DAYS(EToTable4[[#This Row],[Сана]], "1/1/" &amp; YEAR(EToTable4[[#This Row],[Сана]])) + 1, "")</f>
        <v>236</v>
      </c>
      <c r="J26" s="35">
        <f>IF(AND(ISNUMBER(Altitude), ISNUMBER(EToTable4[[#This Row],[Сана]])),  ROUND(101.3 * POWER( (293-0.0065 * Altitude) / 293, 5.26), 2), "")</f>
        <v>100.12</v>
      </c>
      <c r="K26" s="33">
        <f>IF(ISNUMBER(EToTable4[[#This Row],[P]]), (Cp * EToTable4[[#This Row],[P]]) / (0.622 * 2.45), "")</f>
        <v>6.6553947109390388E-2</v>
      </c>
      <c r="L26" s="35">
        <f>IF( ISNUMBER(EToTable4[[#This Row],[Tmean]]), ROUND((4098 * (0.6108 * EXP((17.27 * EToTable4[[#This Row],[Tmean]]) / (EToTable4[[#This Row],[Tmean]] + 237.3)))) / ((EToTable4[[#This Row],[Tmean]] + 237.3) ^ 2), 4), "")</f>
        <v>0.22570000000000001</v>
      </c>
      <c r="M26" s="35">
        <f>IF(ISNUMBER(EToTable4[[#This Row],[J]]), 0.409  * SIN( (2*PI()/365) * EToTable4[[#This Row],[J]] - 1.39), "")</f>
        <v>0.18488032611934527</v>
      </c>
      <c r="N26" s="30">
        <f>IF(ISNUMBER(EToTable4[[#This Row],[J]]), ROUND(1+0.033 * COS( (2*PI()/365) * EToTable4[[#This Row],[J]]), 4), "")</f>
        <v>0.98</v>
      </c>
      <c r="O26" s="36">
        <f>IF(AND(ISNUMBER(Latitude), ISNUMBER(EToTable4[[#This Row],[Сана]])), ROUND((Latitude / 180) * PI(), 3), "")</f>
        <v>0.72299999999999998</v>
      </c>
      <c r="P26" s="35">
        <f>IF(AND(ISNUMBER(EToTable4[[#This Row],[φ]]), ISNUMBER(EToTable4[[#This Row],[δ (rad)]])), ACOS( - 1 * TAN(EToTable4[[#This Row],[φ]]) * TAN(EToTable4[[#This Row],[δ (rad)]])), "")</f>
        <v>1.7365755958237767</v>
      </c>
      <c r="Q26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34.556296202997494</v>
      </c>
      <c r="R26" s="35">
        <f xml:space="preserve"> IF(ISNUMBER(EToTable4[[#This Row],[ωs]]), ( 24 / PI()) * EToTable4[[#This Row],[ωs]], "")</f>
        <v>13.266460326149156</v>
      </c>
      <c r="S26" s="35">
        <f>IF(ISNUMBER(EToTable4[[#This Row],[Тмин
(°С)]]), 0.6108 * EXP( 17.27 * EToTable4[[#This Row],[Тмин
(°С)]] / (EToTable4[[#This Row],[Тмин
(°С)]]+237.3)), "")</f>
        <v>2.5332049812438213</v>
      </c>
      <c r="T26" s="35">
        <f>IF(ISNUMBER(EToTable4[[#This Row],[Тмакс
(°С)]]), 0.6108 * EXP( 17.27 * EToTable4[[#This Row],[Тмакс
(°С)]] / (EToTable4[[#This Row],[Тмакс
(°С)]]+237.3)), "")</f>
        <v>5.8439030830807326</v>
      </c>
      <c r="U26" s="35">
        <f>IF(AND(ISNUMBER(EToTable4[[#This Row],[e° (Tmin)]]), ISNUMBER(EToTable4[[#This Row],[e° (Tmax)]])), (EToTable4[[#This Row],[e° (Tmax)]]+EToTable4[[#This Row],[e° (Tmin)]])/2, "")</f>
        <v>4.1885540321622772</v>
      </c>
      <c r="V26" s="28">
        <f>IF(ISNUMBER(EToTable4[[#This Row],[Tdew]]), 0.6108 * EXP( 17.27 * (EToTable4[[#This Row],[Tdew]]) / (EToTable4[[#This Row],[Tdew]]+237.3)), "")</f>
        <v>2.238858124675362</v>
      </c>
      <c r="W26" s="30">
        <f xml:space="preserve"> EToTable4[[#This Row],[e° (Tdew)]]</f>
        <v>2.238858124675362</v>
      </c>
      <c r="X26" s="28">
        <f>IF(AND(ISNUMBER(EToTable4[[#This Row],[es]]), ISNUMBER(EToTable4[[#This Row],[ea]])), EToTable4[[#This Row],[es]]-EToTable4[[#This Row],[ea]], "")</f>
        <v>1.9496959074869151</v>
      </c>
      <c r="Y26" s="35">
        <f>IF(ISNUMBER(EToTable4[[#This Row],[Ra]]), (as+bs)*EToTable4[[#This Row],[Ra]], "")</f>
        <v>25.917222152248122</v>
      </c>
      <c r="Z26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20.981107872172874</v>
      </c>
      <c r="AA26" s="35">
        <f>IF(ISNUMBER(EToTable4[[#This Row],[Rs]]), (1-albedo)*EToTable4[[#This Row],[Rs]], "")</f>
        <v>16.155453061573112</v>
      </c>
      <c r="AB26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3.9501576707254129</v>
      </c>
      <c r="AC26" s="35">
        <f>IF(AND(ISNUMBER(EToTable4[[#This Row],[Rns]]), ISNUMBER(EToTable4[[#This Row],[Rnl]])), EToTable4[[#This Row],[Rns]]-EToTable4[[#This Row],[Rnl]], "")</f>
        <v>12.205295390847699</v>
      </c>
      <c r="AD26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6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5.2267479764241696</v>
      </c>
    </row>
    <row r="27" spans="1:31" x14ac:dyDescent="0.25">
      <c r="A27" s="20">
        <v>44067</v>
      </c>
      <c r="B27" s="21">
        <v>18.100000000000001</v>
      </c>
      <c r="C27" s="22">
        <v>29</v>
      </c>
      <c r="D27" s="23"/>
      <c r="E27" s="46"/>
      <c r="F27" s="23"/>
      <c r="G27" s="45">
        <f xml:space="preserve"> IF( AND(ISNUMBER(EToTable4[[#This Row],[Тмин
(°С)]]), ISNUMBER(EToTable4[[#This Row],[Тмакс
(°С)]])), (EToTable4[[#This Row],[Тмин
(°С)]]+EToTable4[[#This Row],[Тмакс
(°С)]])/2, "")</f>
        <v>23.55</v>
      </c>
      <c r="H27" s="44">
        <f>IF(AND(ISNUMBER(EToTable4[[#This Row],[Сана]]), ISNUMBER(EToTable4[[#This Row],[Тмин
(°С)]])), EToTable4[[#This Row],[Тмин
(°С)]]-TdewSubtract, "")</f>
        <v>16.100000000000001</v>
      </c>
      <c r="I27" s="38">
        <f>IF(ISNUMBER(EToTable4[[#This Row],[Сана]]), _xlfn.DAYS(EToTable4[[#This Row],[Сана]], "1/1/" &amp; YEAR(EToTable4[[#This Row],[Сана]])) + 1, "")</f>
        <v>237</v>
      </c>
      <c r="J27" s="35">
        <f>IF(AND(ISNUMBER(Altitude), ISNUMBER(EToTable4[[#This Row],[Сана]])),  ROUND(101.3 * POWER( (293-0.0065 * Altitude) / 293, 5.26), 2), "")</f>
        <v>100.12</v>
      </c>
      <c r="K27" s="33">
        <f>IF(ISNUMBER(EToTable4[[#This Row],[P]]), (Cp * EToTable4[[#This Row],[P]]) / (0.622 * 2.45), "")</f>
        <v>6.6553947109390388E-2</v>
      </c>
      <c r="L27" s="35">
        <f>IF( ISNUMBER(EToTable4[[#This Row],[Tmean]]), ROUND((4098 * (0.6108 * EXP((17.27 * EToTable4[[#This Row],[Tmean]]) / (EToTable4[[#This Row],[Tmean]] + 237.3)))) / ((EToTable4[[#This Row],[Tmean]] + 237.3) ^ 2), 4), "")</f>
        <v>0.1749</v>
      </c>
      <c r="M27" s="35">
        <f>IF(ISNUMBER(EToTable4[[#This Row],[J]]), 0.409  * SIN( (2*PI()/365) * EToTable4[[#This Row],[J]] - 1.39), "")</f>
        <v>0.17857300103938117</v>
      </c>
      <c r="N27" s="30">
        <f>IF(ISNUMBER(EToTable4[[#This Row],[J]]), ROUND(1+0.033 * COS( (2*PI()/365) * EToTable4[[#This Row],[J]]), 4), "")</f>
        <v>0.98050000000000004</v>
      </c>
      <c r="O27" s="36">
        <f>IF(AND(ISNUMBER(Latitude), ISNUMBER(EToTable4[[#This Row],[Сана]])), ROUND((Latitude / 180) * PI(), 3), "")</f>
        <v>0.72299999999999998</v>
      </c>
      <c r="P27" s="35">
        <f>IF(AND(ISNUMBER(EToTable4[[#This Row],[φ]]), ISNUMBER(EToTable4[[#This Row],[δ (rad)]])), ACOS( - 1 * TAN(EToTable4[[#This Row],[φ]]) * TAN(EToTable4[[#This Row],[δ (rad)]])), "")</f>
        <v>1.7307449687159115</v>
      </c>
      <c r="Q27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34.34277492134121</v>
      </c>
      <c r="R27" s="35">
        <f xml:space="preserve"> IF(ISNUMBER(EToTable4[[#This Row],[ωs]]), ( 24 / PI()) * EToTable4[[#This Row],[ωs]], "")</f>
        <v>13.221917616123124</v>
      </c>
      <c r="S27" s="35">
        <f>IF(ISNUMBER(EToTable4[[#This Row],[Тмин
(°С)]]), 0.6108 * EXP( 17.27 * EToTable4[[#This Row],[Тмин
(°С)]] / (EToTable4[[#This Row],[Тмин
(°С)]]+237.3)), "")</f>
        <v>2.0770026187312354</v>
      </c>
      <c r="T27" s="35">
        <f>IF(ISNUMBER(EToTable4[[#This Row],[Тмакс
(°С)]]), 0.6108 * EXP( 17.27 * EToTable4[[#This Row],[Тмакс
(°С)]] / (EToTable4[[#This Row],[Тмакс
(°С)]]+237.3)), "")</f>
        <v>4.0056776000859209</v>
      </c>
      <c r="U27" s="35">
        <f>IF(AND(ISNUMBER(EToTable4[[#This Row],[e° (Tmin)]]), ISNUMBER(EToTable4[[#This Row],[e° (Tmax)]])), (EToTable4[[#This Row],[e° (Tmax)]]+EToTable4[[#This Row],[e° (Tmin)]])/2, "")</f>
        <v>3.0413401094085781</v>
      </c>
      <c r="V27" s="28">
        <f>IF(ISNUMBER(EToTable4[[#This Row],[Tdew]]), 0.6108 * EXP( 17.27 * (EToTable4[[#This Row],[Tdew]]) / (EToTable4[[#This Row],[Tdew]]+237.3)), "")</f>
        <v>1.8299332444264929</v>
      </c>
      <c r="W27" s="30">
        <f xml:space="preserve"> EToTable4[[#This Row],[e° (Tdew)]]</f>
        <v>1.8299332444264929</v>
      </c>
      <c r="X27" s="28">
        <f>IF(AND(ISNUMBER(EToTable4[[#This Row],[es]]), ISNUMBER(EToTable4[[#This Row],[ea]])), EToTable4[[#This Row],[es]]-EToTable4[[#This Row],[ea]], "")</f>
        <v>1.2114068649820853</v>
      </c>
      <c r="Y27" s="35">
        <f>IF(ISNUMBER(EToTable4[[#This Row],[Ra]]), (as+bs)*EToTable4[[#This Row],[Ra]], "")</f>
        <v>25.757081191005909</v>
      </c>
      <c r="Z27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18.141308769261574</v>
      </c>
      <c r="AA27" s="35">
        <f>IF(ISNUMBER(EToTable4[[#This Row],[Rs]]), (1-albedo)*EToTable4[[#This Row],[Rs]], "")</f>
        <v>13.968807752331413</v>
      </c>
      <c r="AB27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3.4458248742652078</v>
      </c>
      <c r="AC27" s="35">
        <f>IF(AND(ISNUMBER(EToTable4[[#This Row],[Rns]]), ISNUMBER(EToTable4[[#This Row],[Rnl]])), EToTable4[[#This Row],[Rns]]-EToTable4[[#This Row],[Rnl]], "")</f>
        <v>10.522982878066205</v>
      </c>
      <c r="AD27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7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4.0593842560728408</v>
      </c>
    </row>
    <row r="28" spans="1:31" x14ac:dyDescent="0.25">
      <c r="A28" s="20">
        <v>44068</v>
      </c>
      <c r="B28" s="21">
        <v>15.2</v>
      </c>
      <c r="C28" s="22">
        <v>27.4</v>
      </c>
      <c r="D28" s="23"/>
      <c r="E28" s="46"/>
      <c r="F28" s="23"/>
      <c r="G28" s="45">
        <f xml:space="preserve"> IF( AND(ISNUMBER(EToTable4[[#This Row],[Тмин
(°С)]]), ISNUMBER(EToTable4[[#This Row],[Тмакс
(°С)]])), (EToTable4[[#This Row],[Тмин
(°С)]]+EToTable4[[#This Row],[Тмакс
(°С)]])/2, "")</f>
        <v>21.299999999999997</v>
      </c>
      <c r="H28" s="44">
        <f>IF(AND(ISNUMBER(EToTable4[[#This Row],[Сана]]), ISNUMBER(EToTable4[[#This Row],[Тмин
(°С)]])), EToTable4[[#This Row],[Тмин
(°С)]]-TdewSubtract, "")</f>
        <v>13.2</v>
      </c>
      <c r="I28" s="38">
        <f>IF(ISNUMBER(EToTable4[[#This Row],[Сана]]), _xlfn.DAYS(EToTable4[[#This Row],[Сана]], "1/1/" &amp; YEAR(EToTable4[[#This Row],[Сана]])) + 1, "")</f>
        <v>238</v>
      </c>
      <c r="J28" s="35">
        <f>IF(AND(ISNUMBER(Altitude), ISNUMBER(EToTable4[[#This Row],[Сана]])),  ROUND(101.3 * POWER( (293-0.0065 * Altitude) / 293, 5.26), 2), "")</f>
        <v>100.12</v>
      </c>
      <c r="K28" s="33">
        <f>IF(ISNUMBER(EToTable4[[#This Row],[P]]), (Cp * EToTable4[[#This Row],[P]]) / (0.622 * 2.45), "")</f>
        <v>6.6553947109390388E-2</v>
      </c>
      <c r="L28" s="35">
        <f>IF( ISNUMBER(EToTable4[[#This Row],[Tmean]]), ROUND((4098 * (0.6108 * EXP((17.27 * EToTable4[[#This Row],[Tmean]]) / (EToTable4[[#This Row],[Tmean]] + 237.3)))) / ((EToTable4[[#This Row],[Tmean]] + 237.3) ^ 2), 4), "")</f>
        <v>0.1552</v>
      </c>
      <c r="M28" s="35">
        <f>IF(ISNUMBER(EToTable4[[#This Row],[J]]), 0.409  * SIN( (2*PI()/365) * EToTable4[[#This Row],[J]] - 1.39), "")</f>
        <v>0.17221276092528845</v>
      </c>
      <c r="N28" s="30">
        <f>IF(ISNUMBER(EToTable4[[#This Row],[J]]), ROUND(1+0.033 * COS( (2*PI()/365) * EToTable4[[#This Row],[J]]), 4), "")</f>
        <v>0.98089999999999999</v>
      </c>
      <c r="O28" s="36">
        <f>IF(AND(ISNUMBER(Latitude), ISNUMBER(EToTable4[[#This Row],[Сана]])), ROUND((Latitude / 180) * PI(), 3), "")</f>
        <v>0.72299999999999998</v>
      </c>
      <c r="P28" s="35">
        <f>IF(AND(ISNUMBER(EToTable4[[#This Row],[φ]]), ISNUMBER(EToTable4[[#This Row],[δ (rad)]])), ACOS( - 1 * TAN(EToTable4[[#This Row],[φ]]) * TAN(EToTable4[[#This Row],[δ (rad)]])), "")</f>
        <v>1.7248843816074797</v>
      </c>
      <c r="Q28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34.123136420884144</v>
      </c>
      <c r="R28" s="35">
        <f xml:space="preserve"> IF(ISNUMBER(EToTable4[[#This Row],[ωs]]), ( 24 / PI()) * EToTable4[[#This Row],[ωs]], "")</f>
        <v>13.177146028552201</v>
      </c>
      <c r="S28" s="35">
        <f>IF(ISNUMBER(EToTable4[[#This Row],[Тмин
(°С)]]), 0.6108 * EXP( 17.27 * EToTable4[[#This Row],[Тмин
(°С)]] / (EToTable4[[#This Row],[Тмин
(°С)]]+237.3)), "")</f>
        <v>1.727428862466867</v>
      </c>
      <c r="T28" s="35">
        <f>IF(ISNUMBER(EToTable4[[#This Row],[Тмакс
(°С)]]), 0.6108 * EXP( 17.27 * EToTable4[[#This Row],[Тмакс
(°С)]] / (EToTable4[[#This Row],[Тмакс
(°С)]]+237.3)), "")</f>
        <v>3.6498676599831983</v>
      </c>
      <c r="U28" s="35">
        <f>IF(AND(ISNUMBER(EToTable4[[#This Row],[e° (Tmin)]]), ISNUMBER(EToTable4[[#This Row],[e° (Tmax)]])), (EToTable4[[#This Row],[e° (Tmax)]]+EToTable4[[#This Row],[e° (Tmin)]])/2, "")</f>
        <v>2.6886482612250324</v>
      </c>
      <c r="V28" s="28">
        <f>IF(ISNUMBER(EToTable4[[#This Row],[Tdew]]), 0.6108 * EXP( 17.27 * (EToTable4[[#This Row],[Tdew]]) / (EToTable4[[#This Row],[Tdew]]+237.3)), "")</f>
        <v>1.5174787226056794</v>
      </c>
      <c r="W28" s="30">
        <f xml:space="preserve"> EToTable4[[#This Row],[e° (Tdew)]]</f>
        <v>1.5174787226056794</v>
      </c>
      <c r="X28" s="28">
        <f>IF(AND(ISNUMBER(EToTable4[[#This Row],[es]]), ISNUMBER(EToTable4[[#This Row],[ea]])), EToTable4[[#This Row],[es]]-EToTable4[[#This Row],[ea]], "")</f>
        <v>1.171169538619353</v>
      </c>
      <c r="Y28" s="35">
        <f>IF(ISNUMBER(EToTable4[[#This Row],[Ra]]), (as+bs)*EToTable4[[#This Row],[Ra]], "")</f>
        <v>25.592352315663106</v>
      </c>
      <c r="Z28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19.069918650335236</v>
      </c>
      <c r="AA28" s="35">
        <f>IF(ISNUMBER(EToTable4[[#This Row],[Rs]]), (1-albedo)*EToTable4[[#This Row],[Rs]], "")</f>
        <v>14.683837360758131</v>
      </c>
      <c r="AB28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4.0613102270791597</v>
      </c>
      <c r="AC28" s="35">
        <f>IF(AND(ISNUMBER(EToTable4[[#This Row],[Rns]]), ISNUMBER(EToTable4[[#This Row],[Rnl]])), EToTable4[[#This Row],[Rns]]-EToTable4[[#This Row],[Rnl]], "")</f>
        <v>10.622527133678972</v>
      </c>
      <c r="AD28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8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4.0289398935181255</v>
      </c>
    </row>
    <row r="29" spans="1:31" x14ac:dyDescent="0.25">
      <c r="A29" s="20">
        <v>44069</v>
      </c>
      <c r="B29" s="21">
        <v>13.4</v>
      </c>
      <c r="C29" s="22">
        <v>29.6</v>
      </c>
      <c r="D29" s="23"/>
      <c r="E29" s="46"/>
      <c r="F29" s="23"/>
      <c r="G29" s="45">
        <f xml:space="preserve"> IF( AND(ISNUMBER(EToTable4[[#This Row],[Тмин
(°С)]]), ISNUMBER(EToTable4[[#This Row],[Тмакс
(°С)]])), (EToTable4[[#This Row],[Тмин
(°С)]]+EToTable4[[#This Row],[Тмакс
(°С)]])/2, "")</f>
        <v>21.5</v>
      </c>
      <c r="H29" s="44">
        <f>IF(AND(ISNUMBER(EToTable4[[#This Row],[Сана]]), ISNUMBER(EToTable4[[#This Row],[Тмин
(°С)]])), EToTable4[[#This Row],[Тмин
(°С)]]-TdewSubtract, "")</f>
        <v>11.4</v>
      </c>
      <c r="I29" s="38">
        <f>IF(ISNUMBER(EToTable4[[#This Row],[Сана]]), _xlfn.DAYS(EToTable4[[#This Row],[Сана]], "1/1/" &amp; YEAR(EToTable4[[#This Row],[Сана]])) + 1, "")</f>
        <v>239</v>
      </c>
      <c r="J29" s="35">
        <f>IF(AND(ISNUMBER(Altitude), ISNUMBER(EToTable4[[#This Row],[Сана]])),  ROUND(101.3 * POWER( (293-0.0065 * Altitude) / 293, 5.26), 2), "")</f>
        <v>100.12</v>
      </c>
      <c r="K29" s="33">
        <f>IF(ISNUMBER(EToTable4[[#This Row],[P]]), (Cp * EToTable4[[#This Row],[P]]) / (0.622 * 2.45), "")</f>
        <v>6.6553947109390388E-2</v>
      </c>
      <c r="L29" s="35">
        <f>IF( ISNUMBER(EToTable4[[#This Row],[Tmean]]), ROUND((4098 * (0.6108 * EXP((17.27 * EToTable4[[#This Row],[Tmean]]) / (EToTable4[[#This Row],[Tmean]] + 237.3)))) / ((EToTable4[[#This Row],[Tmean]] + 237.3) ^ 2), 4), "")</f>
        <v>0.15690000000000001</v>
      </c>
      <c r="M29" s="35">
        <f>IF(ISNUMBER(EToTable4[[#This Row],[J]]), 0.409  * SIN( (2*PI()/365) * EToTable4[[#This Row],[J]] - 1.39), "")</f>
        <v>0.16580149045347745</v>
      </c>
      <c r="N29" s="30">
        <f>IF(ISNUMBER(EToTable4[[#This Row],[J]]), ROUND(1+0.033 * COS( (2*PI()/365) * EToTable4[[#This Row],[J]]), 4), "")</f>
        <v>0.98140000000000005</v>
      </c>
      <c r="O29" s="36">
        <f>IF(AND(ISNUMBER(Latitude), ISNUMBER(EToTable4[[#This Row],[Сана]])), ROUND((Latitude / 180) * PI(), 3), "")</f>
        <v>0.72299999999999998</v>
      </c>
      <c r="P29" s="35">
        <f>IF(AND(ISNUMBER(EToTable4[[#This Row],[φ]]), ISNUMBER(EToTable4[[#This Row],[δ (rad)]])), ACOS( - 1 * TAN(EToTable4[[#This Row],[φ]]) * TAN(EToTable4[[#This Row],[δ (rad)]])), "")</f>
        <v>1.7189952564236131</v>
      </c>
      <c r="Q29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33.90442203167553</v>
      </c>
      <c r="R29" s="35">
        <f xml:space="preserve"> IF(ISNUMBER(EToTable4[[#This Row],[ωs]]), ( 24 / PI()) * EToTable4[[#This Row],[ωs]], "")</f>
        <v>13.132156426144231</v>
      </c>
      <c r="S29" s="35">
        <f>IF(ISNUMBER(EToTable4[[#This Row],[Тмин
(°С)]]), 0.6108 * EXP( 17.27 * EToTable4[[#This Row],[Тмин
(°С)]] / (EToTable4[[#This Row],[Тмин
(°С)]]+237.3)), "")</f>
        <v>1.537413793359947</v>
      </c>
      <c r="T29" s="35">
        <f>IF(ISNUMBER(EToTable4[[#This Row],[Тмакс
(°С)]]), 0.6108 * EXP( 17.27 * EToTable4[[#This Row],[Тмакс
(°С)]] / (EToTable4[[#This Row],[Тмакс
(°С)]]+237.3)), "")</f>
        <v>4.1466816501200547</v>
      </c>
      <c r="U29" s="35">
        <f>IF(AND(ISNUMBER(EToTable4[[#This Row],[e° (Tmin)]]), ISNUMBER(EToTable4[[#This Row],[e° (Tmax)]])), (EToTable4[[#This Row],[e° (Tmax)]]+EToTable4[[#This Row],[e° (Tmin)]])/2, "")</f>
        <v>2.8420477217400011</v>
      </c>
      <c r="V29" s="28">
        <f>IF(ISNUMBER(EToTable4[[#This Row],[Tdew]]), 0.6108 * EXP( 17.27 * (EToTable4[[#This Row],[Tdew]]) / (EToTable4[[#This Row],[Tdew]]+237.3)), "")</f>
        <v>1.3480279711634873</v>
      </c>
      <c r="W29" s="30">
        <f xml:space="preserve"> EToTable4[[#This Row],[e° (Tdew)]]</f>
        <v>1.3480279711634873</v>
      </c>
      <c r="X29" s="28">
        <f>IF(AND(ISNUMBER(EToTable4[[#This Row],[es]]), ISNUMBER(EToTable4[[#This Row],[ea]])), EToTable4[[#This Row],[es]]-EToTable4[[#This Row],[ea]], "")</f>
        <v>1.4940197505765138</v>
      </c>
      <c r="Y29" s="35">
        <f>IF(ISNUMBER(EToTable4[[#This Row],[Ra]]), (as+bs)*EToTable4[[#This Row],[Ra]], "")</f>
        <v>25.428316523756649</v>
      </c>
      <c r="Z29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21.834026611392389</v>
      </c>
      <c r="AA29" s="35">
        <f>IF(ISNUMBER(EToTable4[[#This Row],[Rs]]), (1-albedo)*EToTable4[[#This Row],[Rs]], "")</f>
        <v>16.812200490772138</v>
      </c>
      <c r="AB29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5.3313853413419903</v>
      </c>
      <c r="AC29" s="35">
        <f>IF(AND(ISNUMBER(EToTable4[[#This Row],[Rns]]), ISNUMBER(EToTable4[[#This Row],[Rnl]])), EToTable4[[#This Row],[Rns]]-EToTable4[[#This Row],[Rnl]], "")</f>
        <v>11.480815149430148</v>
      </c>
      <c r="AD29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29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4.6261366417314331</v>
      </c>
    </row>
    <row r="30" spans="1:31" x14ac:dyDescent="0.25">
      <c r="A30" s="20">
        <v>44070</v>
      </c>
      <c r="B30" s="21">
        <v>12.1</v>
      </c>
      <c r="C30" s="22">
        <v>31.1</v>
      </c>
      <c r="D30" s="23"/>
      <c r="E30" s="46"/>
      <c r="F30" s="23"/>
      <c r="G30" s="45">
        <f xml:space="preserve"> IF( AND(ISNUMBER(EToTable4[[#This Row],[Тмин
(°С)]]), ISNUMBER(EToTable4[[#This Row],[Тмакс
(°С)]])), (EToTable4[[#This Row],[Тмин
(°С)]]+EToTable4[[#This Row],[Тмакс
(°С)]])/2, "")</f>
        <v>21.6</v>
      </c>
      <c r="H30" s="44">
        <f>IF(AND(ISNUMBER(EToTable4[[#This Row],[Сана]]), ISNUMBER(EToTable4[[#This Row],[Тмин
(°С)]])), EToTable4[[#This Row],[Тмин
(°С)]]-TdewSubtract, "")</f>
        <v>10.1</v>
      </c>
      <c r="I30" s="38">
        <f>IF(ISNUMBER(EToTable4[[#This Row],[Сана]]), _xlfn.DAYS(EToTable4[[#This Row],[Сана]], "1/1/" &amp; YEAR(EToTable4[[#This Row],[Сана]])) + 1, "")</f>
        <v>240</v>
      </c>
      <c r="J30" s="35">
        <f>IF(AND(ISNUMBER(Altitude), ISNUMBER(EToTable4[[#This Row],[Сана]])),  ROUND(101.3 * POWER( (293-0.0065 * Altitude) / 293, 5.26), 2), "")</f>
        <v>100.12</v>
      </c>
      <c r="K30" s="33">
        <f>IF(ISNUMBER(EToTable4[[#This Row],[P]]), (Cp * EToTable4[[#This Row],[P]]) / (0.622 * 2.45), "")</f>
        <v>6.6553947109390388E-2</v>
      </c>
      <c r="L30" s="35">
        <f>IF( ISNUMBER(EToTable4[[#This Row],[Tmean]]), ROUND((4098 * (0.6108 * EXP((17.27 * EToTable4[[#This Row],[Tmean]]) / (EToTable4[[#This Row],[Tmean]] + 237.3)))) / ((EToTable4[[#This Row],[Tmean]] + 237.3) ^ 2), 4), "")</f>
        <v>0.15770000000000001</v>
      </c>
      <c r="M30" s="35">
        <f>IF(ISNUMBER(EToTable4[[#This Row],[J]]), 0.409  * SIN( (2*PI()/365) * EToTable4[[#This Row],[J]] - 1.39), "")</f>
        <v>0.1593410894217562</v>
      </c>
      <c r="N30" s="30">
        <f>IF(ISNUMBER(EToTable4[[#This Row],[J]]), ROUND(1+0.033 * COS( (2*PI()/365) * EToTable4[[#This Row],[J]]), 4), "")</f>
        <v>0.9819</v>
      </c>
      <c r="O30" s="36">
        <f>IF(AND(ISNUMBER(Latitude), ISNUMBER(EToTable4[[#This Row],[Сана]])), ROUND((Latitude / 180) * PI(), 3), "")</f>
        <v>0.72299999999999998</v>
      </c>
      <c r="P30" s="35">
        <f>IF(AND(ISNUMBER(EToTable4[[#This Row],[φ]]), ISNUMBER(EToTable4[[#This Row],[δ (rad)]])), ACOS( - 1 * TAN(EToTable4[[#This Row],[φ]]) * TAN(EToTable4[[#This Row],[δ (rad)]])), "")</f>
        <v>1.7130789845839016</v>
      </c>
      <c r="Q30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33.683190529890808</v>
      </c>
      <c r="R30" s="35">
        <f xml:space="preserve"> IF(ISNUMBER(EToTable4[[#This Row],[ωs]]), ( 24 / PI()) * EToTable4[[#This Row],[ωs]], "")</f>
        <v>13.086959438561889</v>
      </c>
      <c r="S30" s="35">
        <f>IF(ISNUMBER(EToTable4[[#This Row],[Тмин
(°С)]]), 0.6108 * EXP( 17.27 * EToTable4[[#This Row],[Тмин
(°С)]] / (EToTable4[[#This Row],[Тмин
(°С)]]+237.3)), "")</f>
        <v>1.4118391324838375</v>
      </c>
      <c r="T30" s="35">
        <f>IF(ISNUMBER(EToTable4[[#This Row],[Тмакс
(°С)]]), 0.6108 * EXP( 17.27 * EToTable4[[#This Row],[Тмакс
(°С)]] / (EToTable4[[#This Row],[Тмакс
(°С)]]+237.3)), "")</f>
        <v>4.5182323834037019</v>
      </c>
      <c r="U30" s="35">
        <f>IF(AND(ISNUMBER(EToTable4[[#This Row],[e° (Tmin)]]), ISNUMBER(EToTable4[[#This Row],[e° (Tmax)]])), (EToTable4[[#This Row],[e° (Tmax)]]+EToTable4[[#This Row],[e° (Tmin)]])/2, "")</f>
        <v>2.9650357579437698</v>
      </c>
      <c r="V30" s="28">
        <f>IF(ISNUMBER(EToTable4[[#This Row],[Tdew]]), 0.6108 * EXP( 17.27 * (EToTable4[[#This Row],[Tdew]]) / (EToTable4[[#This Row],[Tdew]]+237.3)), "")</f>
        <v>1.2362155224318401</v>
      </c>
      <c r="W30" s="30">
        <f xml:space="preserve"> EToTable4[[#This Row],[e° (Tdew)]]</f>
        <v>1.2362155224318401</v>
      </c>
      <c r="X30" s="28">
        <f>IF(AND(ISNUMBER(EToTable4[[#This Row],[es]]), ISNUMBER(EToTable4[[#This Row],[ea]])), EToTable4[[#This Row],[es]]-EToTable4[[#This Row],[ea]], "")</f>
        <v>1.7288202355119298</v>
      </c>
      <c r="Y30" s="35">
        <f>IF(ISNUMBER(EToTable4[[#This Row],[Ra]]), (as+bs)*EToTable4[[#This Row],[Ra]], "")</f>
        <v>25.262392897418106</v>
      </c>
      <c r="Z30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23.491459778531244</v>
      </c>
      <c r="AA30" s="35">
        <f>IF(ISNUMBER(EToTable4[[#This Row],[Rs]]), (1-albedo)*EToTable4[[#This Row],[Rs]], "")</f>
        <v>18.088424029469056</v>
      </c>
      <c r="AB30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6.2155384814130974</v>
      </c>
      <c r="AC30" s="35">
        <f>IF(AND(ISNUMBER(EToTable4[[#This Row],[Rns]]), ISNUMBER(EToTable4[[#This Row],[Rnl]])), EToTable4[[#This Row],[Rns]]-EToTable4[[#This Row],[Rnl]], "")</f>
        <v>11.872885548055958</v>
      </c>
      <c r="AD30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0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5.0007667659703099</v>
      </c>
    </row>
    <row r="31" spans="1:31" x14ac:dyDescent="0.25">
      <c r="A31" s="20">
        <v>44071</v>
      </c>
      <c r="B31" s="21">
        <v>14.2</v>
      </c>
      <c r="C31" s="22">
        <v>32.299999999999997</v>
      </c>
      <c r="D31" s="23"/>
      <c r="E31" s="46"/>
      <c r="F31" s="23"/>
      <c r="G31" s="45">
        <f xml:space="preserve"> IF( AND(ISNUMBER(EToTable4[[#This Row],[Тмин
(°С)]]), ISNUMBER(EToTable4[[#This Row],[Тмакс
(°С)]])), (EToTable4[[#This Row],[Тмин
(°С)]]+EToTable4[[#This Row],[Тмакс
(°С)]])/2, "")</f>
        <v>23.25</v>
      </c>
      <c r="H31" s="44">
        <f>IF(AND(ISNUMBER(EToTable4[[#This Row],[Сана]]), ISNUMBER(EToTable4[[#This Row],[Тмин
(°С)]])), EToTable4[[#This Row],[Тмин
(°С)]]-TdewSubtract, "")</f>
        <v>12.2</v>
      </c>
      <c r="I31" s="38">
        <f>IF(ISNUMBER(EToTable4[[#This Row],[Сана]]), _xlfn.DAYS(EToTable4[[#This Row],[Сана]], "1/1/" &amp; YEAR(EToTable4[[#This Row],[Сана]])) + 1, "")</f>
        <v>241</v>
      </c>
      <c r="J31" s="35">
        <f>IF(AND(ISNUMBER(Altitude), ISNUMBER(EToTable4[[#This Row],[Сана]])),  ROUND(101.3 * POWER( (293-0.0065 * Altitude) / 293, 5.26), 2), "")</f>
        <v>100.12</v>
      </c>
      <c r="K31" s="33">
        <f>IF(ISNUMBER(EToTable4[[#This Row],[P]]), (Cp * EToTable4[[#This Row],[P]]) / (0.622 * 2.45), "")</f>
        <v>6.6553947109390388E-2</v>
      </c>
      <c r="L31" s="35">
        <f>IF( ISNUMBER(EToTable4[[#This Row],[Tmean]]), ROUND((4098 * (0.6108 * EXP((17.27 * EToTable4[[#This Row],[Tmean]]) / (EToTable4[[#This Row],[Tmean]] + 237.3)))) / ((EToTable4[[#This Row],[Tmean]] + 237.3) ^ 2), 4), "")</f>
        <v>0.17219999999999999</v>
      </c>
      <c r="M31" s="35">
        <f>IF(ISNUMBER(EToTable4[[#This Row],[J]]), 0.409  * SIN( (2*PI()/365) * EToTable4[[#This Row],[J]] - 1.39), "")</f>
        <v>0.15283347218637661</v>
      </c>
      <c r="N31" s="30">
        <f>IF(ISNUMBER(EToTable4[[#This Row],[J]]), ROUND(1+0.033 * COS( (2*PI()/365) * EToTable4[[#This Row],[J]]), 4), "")</f>
        <v>0.98240000000000005</v>
      </c>
      <c r="O31" s="36">
        <f>IF(AND(ISNUMBER(Latitude), ISNUMBER(EToTable4[[#This Row],[Сана]])), ROUND((Latitude / 180) * PI(), 3), "")</f>
        <v>0.72299999999999998</v>
      </c>
      <c r="P31" s="35">
        <f>IF(AND(ISNUMBER(EToTable4[[#This Row],[φ]]), ISNUMBER(EToTable4[[#This Row],[δ (rad)]])), ACOS( - 1 * TAN(EToTable4[[#This Row],[φ]]) * TAN(EToTable4[[#This Row],[δ (rad)]])), "")</f>
        <v>1.7071369277543551</v>
      </c>
      <c r="Q31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33.459504873027043</v>
      </c>
      <c r="R31" s="35">
        <f xml:space="preserve"> IF(ISNUMBER(EToTable4[[#This Row],[ωs]]), ( 24 / PI()) * EToTable4[[#This Row],[ωs]], "")</f>
        <v>13.041565468167237</v>
      </c>
      <c r="S31" s="35">
        <f>IF(ISNUMBER(EToTable4[[#This Row],[Тмин
(°С)]]), 0.6108 * EXP( 17.27 * EToTable4[[#This Row],[Тмин
(°С)]] / (EToTable4[[#This Row],[Тмин
(°С)]]+237.3)), "")</f>
        <v>1.6194713704253727</v>
      </c>
      <c r="T31" s="35">
        <f>IF(ISNUMBER(EToTable4[[#This Row],[Тмакс
(°С)]]), 0.6108 * EXP( 17.27 * EToTable4[[#This Row],[Тмакс
(°С)]] / (EToTable4[[#This Row],[Тмакс
(°С)]]+237.3)), "")</f>
        <v>4.8359775257467401</v>
      </c>
      <c r="U31" s="35">
        <f>IF(AND(ISNUMBER(EToTable4[[#This Row],[e° (Tmin)]]), ISNUMBER(EToTable4[[#This Row],[e° (Tmax)]])), (EToTable4[[#This Row],[e° (Tmax)]]+EToTable4[[#This Row],[e° (Tmin)]])/2, "")</f>
        <v>3.2277244480860565</v>
      </c>
      <c r="V31" s="28">
        <f>IF(ISNUMBER(EToTable4[[#This Row],[Tdew]]), 0.6108 * EXP( 17.27 * (EToTable4[[#This Row],[Tdew]]) / (EToTable4[[#This Row],[Tdew]]+237.3)), "")</f>
        <v>1.4211682209835756</v>
      </c>
      <c r="W31" s="30">
        <f xml:space="preserve"> EToTable4[[#This Row],[e° (Tdew)]]</f>
        <v>1.4211682209835756</v>
      </c>
      <c r="X31" s="28">
        <f>IF(AND(ISNUMBER(EToTable4[[#This Row],[es]]), ISNUMBER(EToTable4[[#This Row],[ea]])), EToTable4[[#This Row],[es]]-EToTable4[[#This Row],[ea]], "")</f>
        <v>1.8065562271024809</v>
      </c>
      <c r="Y31" s="35">
        <f>IF(ISNUMBER(EToTable4[[#This Row],[Ra]]), (as+bs)*EToTable4[[#This Row],[Ra]], "")</f>
        <v>25.094628654770283</v>
      </c>
      <c r="Z31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22.776069541671696</v>
      </c>
      <c r="AA31" s="35">
        <f>IF(ISNUMBER(EToTable4[[#This Row],[Rs]]), (1-albedo)*EToTable4[[#This Row],[Rs]], "")</f>
        <v>17.537573547087206</v>
      </c>
      <c r="AB31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5.7663426977058183</v>
      </c>
      <c r="AC31" s="35">
        <f>IF(AND(ISNUMBER(EToTable4[[#This Row],[Rns]]), ISNUMBER(EToTable4[[#This Row],[Rnl]])), EToTable4[[#This Row],[Rns]]-EToTable4[[#This Row],[Rnl]], "")</f>
        <v>11.771230849381388</v>
      </c>
      <c r="AD31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1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5.041934474237757</v>
      </c>
    </row>
    <row r="32" spans="1:31" x14ac:dyDescent="0.25">
      <c r="A32" s="20">
        <v>44072</v>
      </c>
      <c r="B32" s="21">
        <v>15.6</v>
      </c>
      <c r="C32" s="22">
        <v>33.4</v>
      </c>
      <c r="D32" s="23"/>
      <c r="E32" s="46"/>
      <c r="F32" s="23"/>
      <c r="G32" s="45">
        <f xml:space="preserve"> IF( AND(ISNUMBER(EToTable4[[#This Row],[Тмин
(°С)]]), ISNUMBER(EToTable4[[#This Row],[Тмакс
(°С)]])), (EToTable4[[#This Row],[Тмин
(°С)]]+EToTable4[[#This Row],[Тмакс
(°С)]])/2, "")</f>
        <v>24.5</v>
      </c>
      <c r="H32" s="44">
        <f>IF(AND(ISNUMBER(EToTable4[[#This Row],[Сана]]), ISNUMBER(EToTable4[[#This Row],[Тмин
(°С)]])), EToTable4[[#This Row],[Тмин
(°С)]]-TdewSubtract, "")</f>
        <v>13.6</v>
      </c>
      <c r="I32" s="38">
        <f>IF(ISNUMBER(EToTable4[[#This Row],[Сана]]), _xlfn.DAYS(EToTable4[[#This Row],[Сана]], "1/1/" &amp; YEAR(EToTable4[[#This Row],[Сана]])) + 1, "")</f>
        <v>242</v>
      </c>
      <c r="J32" s="35">
        <f>IF(AND(ISNUMBER(Altitude), ISNUMBER(EToTable4[[#This Row],[Сана]])),  ROUND(101.3 * POWER( (293-0.0065 * Altitude) / 293, 5.26), 2), "")</f>
        <v>100.12</v>
      </c>
      <c r="K32" s="33">
        <f>IF(ISNUMBER(EToTable4[[#This Row],[P]]), (Cp * EToTable4[[#This Row],[P]]) / (0.622 * 2.45), "")</f>
        <v>6.6553947109390388E-2</v>
      </c>
      <c r="L32" s="35">
        <f>IF( ISNUMBER(EToTable4[[#This Row],[Tmean]]), ROUND((4098 * (0.6108 * EXP((17.27 * EToTable4[[#This Row],[Tmean]]) / (EToTable4[[#This Row],[Tmean]] + 237.3)))) / ((EToTable4[[#This Row],[Tmean]] + 237.3) ^ 2), 4), "")</f>
        <v>0.18379999999999999</v>
      </c>
      <c r="M32" s="35">
        <f>IF(ISNUMBER(EToTable4[[#This Row],[J]]), 0.409  * SIN( (2*PI()/365) * EToTable4[[#This Row],[J]] - 1.39), "")</f>
        <v>0.14628056709477169</v>
      </c>
      <c r="N32" s="30">
        <f>IF(ISNUMBER(EToTable4[[#This Row],[J]]), ROUND(1+0.033 * COS( (2*PI()/365) * EToTable4[[#This Row],[J]]), 4), "")</f>
        <v>0.98280000000000001</v>
      </c>
      <c r="O32" s="36">
        <f>IF(AND(ISNUMBER(Latitude), ISNUMBER(EToTable4[[#This Row],[Сана]])), ROUND((Latitude / 180) * PI(), 3), "")</f>
        <v>0.72299999999999998</v>
      </c>
      <c r="P32" s="35">
        <f>IF(AND(ISNUMBER(EToTable4[[#This Row],[φ]]), ISNUMBER(EToTable4[[#This Row],[δ (rad)]])), ACOS( - 1 * TAN(EToTable4[[#This Row],[φ]]) * TAN(EToTable4[[#This Row],[δ (rad)]])), "")</f>
        <v>1.7011704186616488</v>
      </c>
      <c r="Q32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33.2300484578913</v>
      </c>
      <c r="R32" s="35">
        <f xml:space="preserve"> IF(ISNUMBER(EToTable4[[#This Row],[ωs]]), ( 24 / PI()) * EToTable4[[#This Row],[ωs]], "")</f>
        <v>12.995984696242102</v>
      </c>
      <c r="S32" s="35">
        <f>IF(ISNUMBER(EToTable4[[#This Row],[Тмин
(°С)]]), 0.6108 * EXP( 17.27 * EToTable4[[#This Row],[Тмин
(°С)]] / (EToTable4[[#This Row],[Тмин
(°С)]]+237.3)), "")</f>
        <v>1.7723474716742158</v>
      </c>
      <c r="T32" s="35">
        <f>IF(ISNUMBER(EToTable4[[#This Row],[Тмакс
(°С)]]), 0.6108 * EXP( 17.27 * EToTable4[[#This Row],[Тмакс
(°С)]] / (EToTable4[[#This Row],[Тмакс
(°С)]]+237.3)), "")</f>
        <v>5.1441125216319277</v>
      </c>
      <c r="U32" s="35">
        <f>IF(AND(ISNUMBER(EToTable4[[#This Row],[e° (Tmin)]]), ISNUMBER(EToTable4[[#This Row],[e° (Tmax)]])), (EToTable4[[#This Row],[e° (Tmax)]]+EToTable4[[#This Row],[e° (Tmin)]])/2, "")</f>
        <v>3.4582299966530718</v>
      </c>
      <c r="V32" s="28">
        <f>IF(ISNUMBER(EToTable4[[#This Row],[Tdew]]), 0.6108 * EXP( 17.27 * (EToTable4[[#This Row],[Tdew]]) / (EToTable4[[#This Row],[Tdew]]+237.3)), "")</f>
        <v>1.5575783410613051</v>
      </c>
      <c r="W32" s="30">
        <f xml:space="preserve"> EToTable4[[#This Row],[e° (Tdew)]]</f>
        <v>1.5575783410613051</v>
      </c>
      <c r="X32" s="28">
        <f>IF(AND(ISNUMBER(EToTable4[[#This Row],[es]]), ISNUMBER(EToTable4[[#This Row],[ea]])), EToTable4[[#This Row],[es]]-EToTable4[[#This Row],[ea]], "")</f>
        <v>1.9006516555917667</v>
      </c>
      <c r="Y32" s="35">
        <f>IF(ISNUMBER(EToTable4[[#This Row],[Ra]]), (as+bs)*EToTable4[[#This Row],[Ra]], "")</f>
        <v>24.922536343418475</v>
      </c>
      <c r="Z32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22.431636485012195</v>
      </c>
      <c r="AA32" s="35">
        <f>IF(ISNUMBER(EToTable4[[#This Row],[Rs]]), (1-albedo)*EToTable4[[#This Row],[Rs]], "")</f>
        <v>17.27236009345939</v>
      </c>
      <c r="AB32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5.5326061801462734</v>
      </c>
      <c r="AC32" s="35">
        <f>IF(AND(ISNUMBER(EToTable4[[#This Row],[Rns]]), ISNUMBER(EToTable4[[#This Row],[Rnl]])), EToTable4[[#This Row],[Rns]]-EToTable4[[#This Row],[Rnl]], "")</f>
        <v>11.739753913313116</v>
      </c>
      <c r="AD32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2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5.1157292368238618</v>
      </c>
    </row>
    <row r="33" spans="1:31" x14ac:dyDescent="0.25">
      <c r="A33" s="20">
        <v>44073</v>
      </c>
      <c r="B33" s="21">
        <v>14.6</v>
      </c>
      <c r="C33" s="22">
        <v>33.299999999999997</v>
      </c>
      <c r="D33" s="23"/>
      <c r="E33" s="46"/>
      <c r="F33" s="23"/>
      <c r="G33" s="45">
        <f xml:space="preserve"> IF( AND(ISNUMBER(EToTable4[[#This Row],[Тмин
(°С)]]), ISNUMBER(EToTable4[[#This Row],[Тмакс
(°С)]])), (EToTable4[[#This Row],[Тмин
(°С)]]+EToTable4[[#This Row],[Тмакс
(°С)]])/2, "")</f>
        <v>23.95</v>
      </c>
      <c r="H33" s="44">
        <f>IF(AND(ISNUMBER(EToTable4[[#This Row],[Сана]]), ISNUMBER(EToTable4[[#This Row],[Тмин
(°С)]])), EToTable4[[#This Row],[Тмин
(°С)]]-TdewSubtract, "")</f>
        <v>12.6</v>
      </c>
      <c r="I33" s="38">
        <f>IF(ISNUMBER(EToTable4[[#This Row],[Сана]]), _xlfn.DAYS(EToTable4[[#This Row],[Сана]], "1/1/" &amp; YEAR(EToTable4[[#This Row],[Сана]])) + 1, "")</f>
        <v>243</v>
      </c>
      <c r="J33" s="35">
        <f>IF(AND(ISNUMBER(Altitude), ISNUMBER(EToTable4[[#This Row],[Сана]])),  ROUND(101.3 * POWER( (293-0.0065 * Altitude) / 293, 5.26), 2), "")</f>
        <v>100.12</v>
      </c>
      <c r="K33" s="33">
        <f>IF(ISNUMBER(EToTable4[[#This Row],[P]]), (Cp * EToTable4[[#This Row],[P]]) / (0.622 * 2.45), "")</f>
        <v>6.6553947109390388E-2</v>
      </c>
      <c r="L33" s="35">
        <f>IF( ISNUMBER(EToTable4[[#This Row],[Tmean]]), ROUND((4098 * (0.6108 * EXP((17.27 * EToTable4[[#This Row],[Tmean]]) / (EToTable4[[#This Row],[Tmean]] + 237.3)))) / ((EToTable4[[#This Row],[Tmean]] + 237.3) ^ 2), 4), "")</f>
        <v>0.17860000000000001</v>
      </c>
      <c r="M33" s="35">
        <f>IF(ISNUMBER(EToTable4[[#This Row],[J]]), 0.409  * SIN( (2*PI()/365) * EToTable4[[#This Row],[J]] - 1.39), "")</f>
        <v>0.13968431591414374</v>
      </c>
      <c r="N33" s="30">
        <f>IF(ISNUMBER(EToTable4[[#This Row],[J]]), ROUND(1+0.033 * COS( (2*PI()/365) * EToTable4[[#This Row],[J]]), 4), "")</f>
        <v>0.98329999999999995</v>
      </c>
      <c r="O33" s="36">
        <f>IF(AND(ISNUMBER(Latitude), ISNUMBER(EToTable4[[#This Row],[Сана]])), ROUND((Latitude / 180) * PI(), 3), "")</f>
        <v>0.72299999999999998</v>
      </c>
      <c r="P33" s="35">
        <f>IF(AND(ISNUMBER(EToTable4[[#This Row],[φ]]), ISNUMBER(EToTable4[[#This Row],[δ (rad)]])), ACOS( - 1 * TAN(EToTable4[[#This Row],[φ]]) * TAN(EToTable4[[#This Row],[δ (rad)]])), "")</f>
        <v>1.6951807619657617</v>
      </c>
      <c r="Q33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33.001674702356986</v>
      </c>
      <c r="R33" s="35">
        <f xml:space="preserve"> IF(ISNUMBER(EToTable4[[#This Row],[ωs]]), ( 24 / PI()) * EToTable4[[#This Row],[ωs]], "")</f>
        <v>12.950227089654556</v>
      </c>
      <c r="S33" s="35">
        <f>IF(ISNUMBER(EToTable4[[#This Row],[Тмин
(°С)]]), 0.6108 * EXP( 17.27 * EToTable4[[#This Row],[Тмин
(°С)]] / (EToTable4[[#This Row],[Тмин
(°С)]]+237.3)), "")</f>
        <v>1.6619223807933985</v>
      </c>
      <c r="T33" s="35">
        <f>IF(ISNUMBER(EToTable4[[#This Row],[Тмакс
(°С)]]), 0.6108 * EXP( 17.27 * EToTable4[[#This Row],[Тмакс
(°С)]] / (EToTable4[[#This Row],[Тмакс
(°С)]]+237.3)), "")</f>
        <v>5.1154132953859861</v>
      </c>
      <c r="U33" s="35">
        <f>IF(AND(ISNUMBER(EToTable4[[#This Row],[e° (Tmin)]]), ISNUMBER(EToTable4[[#This Row],[e° (Tmax)]])), (EToTable4[[#This Row],[e° (Tmax)]]+EToTable4[[#This Row],[e° (Tmin)]])/2, "")</f>
        <v>3.3886678380896922</v>
      </c>
      <c r="V33" s="28">
        <f>IF(ISNUMBER(EToTable4[[#This Row],[Tdew]]), 0.6108 * EXP( 17.27 * (EToTable4[[#This Row],[Tdew]]) / (EToTable4[[#This Row],[Tdew]]+237.3)), "")</f>
        <v>1.4590281988655032</v>
      </c>
      <c r="W33" s="30">
        <f xml:space="preserve"> EToTable4[[#This Row],[e° (Tdew)]]</f>
        <v>1.4590281988655032</v>
      </c>
      <c r="X33" s="28">
        <f>IF(AND(ISNUMBER(EToTable4[[#This Row],[es]]), ISNUMBER(EToTable4[[#This Row],[ea]])), EToTable4[[#This Row],[es]]-EToTable4[[#This Row],[ea]], "")</f>
        <v>1.929639639224189</v>
      </c>
      <c r="Y33" s="35">
        <f>IF(ISNUMBER(EToTable4[[#This Row],[Ra]]), (as+bs)*EToTable4[[#This Row],[Ra]], "")</f>
        <v>24.751256026767742</v>
      </c>
      <c r="Z33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22.833724935595715</v>
      </c>
      <c r="AA33" s="35">
        <f>IF(ISNUMBER(EToTable4[[#This Row],[Rs]]), (1-albedo)*EToTable4[[#This Row],[Rs]], "")</f>
        <v>17.581968200408699</v>
      </c>
      <c r="AB33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5.8810326703958351</v>
      </c>
      <c r="AC33" s="35">
        <f>IF(AND(ISNUMBER(EToTable4[[#This Row],[Rns]]), ISNUMBER(EToTable4[[#This Row],[Rnl]])), EToTable4[[#This Row],[Rns]]-EToTable4[[#This Row],[Rnl]], "")</f>
        <v>11.700935530012863</v>
      </c>
      <c r="AD33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3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5.1469016576877653</v>
      </c>
    </row>
    <row r="34" spans="1:31" x14ac:dyDescent="0.25">
      <c r="A34" s="20">
        <v>44439</v>
      </c>
      <c r="B34" s="21">
        <v>15.1</v>
      </c>
      <c r="C34" s="22">
        <v>32.4</v>
      </c>
      <c r="D34" s="23"/>
      <c r="E34" s="46"/>
      <c r="F34" s="23"/>
      <c r="G34" s="45">
        <f xml:space="preserve"> IF( AND(ISNUMBER(EToTable4[[#This Row],[Тмин
(°С)]]), ISNUMBER(EToTable4[[#This Row],[Тмакс
(°С)]])), (EToTable4[[#This Row],[Тмин
(°С)]]+EToTable4[[#This Row],[Тмакс
(°С)]])/2, "")</f>
        <v>23.75</v>
      </c>
      <c r="H34" s="44">
        <f>IF(AND(ISNUMBER(EToTable4[[#This Row],[Сана]]), ISNUMBER(EToTable4[[#This Row],[Тмин
(°С)]])), EToTable4[[#This Row],[Тмин
(°С)]]-TdewSubtract, "")</f>
        <v>13.1</v>
      </c>
      <c r="I34" s="38">
        <f>IF(ISNUMBER(EToTable4[[#This Row],[Сана]]), _xlfn.DAYS(EToTable4[[#This Row],[Сана]], "1/1/" &amp; YEAR(EToTable4[[#This Row],[Сана]])) + 1, "")</f>
        <v>243</v>
      </c>
      <c r="J34" s="35">
        <f>IF(AND(ISNUMBER(Altitude), ISNUMBER(EToTable4[[#This Row],[Сана]])),  ROUND(101.3 * POWER( (293-0.0065 * Altitude) / 293, 5.26), 2), "")</f>
        <v>100.12</v>
      </c>
      <c r="K34" s="33">
        <f>IF(ISNUMBER(EToTable4[[#This Row],[P]]), (Cp * EToTable4[[#This Row],[P]]) / (0.622 * 2.45), "")</f>
        <v>6.6553947109390388E-2</v>
      </c>
      <c r="L34" s="35">
        <f>IF( ISNUMBER(EToTable4[[#This Row],[Tmean]]), ROUND((4098 * (0.6108 * EXP((17.27 * EToTable4[[#This Row],[Tmean]]) / (EToTable4[[#This Row],[Tmean]] + 237.3)))) / ((EToTable4[[#This Row],[Tmean]] + 237.3) ^ 2), 4), "")</f>
        <v>0.17680000000000001</v>
      </c>
      <c r="M34" s="35">
        <f>IF(ISNUMBER(EToTable4[[#This Row],[J]]), 0.409  * SIN( (2*PI()/365) * EToTable4[[#This Row],[J]] - 1.39), "")</f>
        <v>0.13968431591414374</v>
      </c>
      <c r="N34" s="30">
        <f>IF(ISNUMBER(EToTable4[[#This Row],[J]]), ROUND(1+0.033 * COS( (2*PI()/365) * EToTable4[[#This Row],[J]]), 4), "")</f>
        <v>0.98329999999999995</v>
      </c>
      <c r="O34" s="36">
        <f>IF(AND(ISNUMBER(Latitude), ISNUMBER(EToTable4[[#This Row],[Сана]])), ROUND((Latitude / 180) * PI(), 3), "")</f>
        <v>0.72299999999999998</v>
      </c>
      <c r="P34" s="35">
        <f>IF(AND(ISNUMBER(EToTable4[[#This Row],[φ]]), ISNUMBER(EToTable4[[#This Row],[δ (rad)]])), ACOS( - 1 * TAN(EToTable4[[#This Row],[φ]]) * TAN(EToTable4[[#This Row],[δ (rad)]])), "")</f>
        <v>1.6951807619657617</v>
      </c>
      <c r="Q34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33.001674702356986</v>
      </c>
      <c r="R34" s="35">
        <f xml:space="preserve"> IF(ISNUMBER(EToTable4[[#This Row],[ωs]]), ( 24 / PI()) * EToTable4[[#This Row],[ωs]], "")</f>
        <v>12.950227089654556</v>
      </c>
      <c r="S34" s="35">
        <f>IF(ISNUMBER(EToTable4[[#This Row],[Тмин
(°С)]]), 0.6108 * EXP( 17.27 * EToTable4[[#This Row],[Тмин
(°С)]] / (EToTable4[[#This Row],[Тмин
(°С)]]+237.3)), "")</f>
        <v>1.7163564077019398</v>
      </c>
      <c r="T34" s="35">
        <f>IF(ISNUMBER(EToTable4[[#This Row],[Тмакс
(°С)]]), 0.6108 * EXP( 17.27 * EToTable4[[#This Row],[Тмакс
(°С)]] / (EToTable4[[#This Row],[Тмакс
(°С)]]+237.3)), "")</f>
        <v>4.8633111980528723</v>
      </c>
      <c r="U34" s="35">
        <f>IF(AND(ISNUMBER(EToTable4[[#This Row],[e° (Tmin)]]), ISNUMBER(EToTable4[[#This Row],[e° (Tmax)]])), (EToTable4[[#This Row],[e° (Tmax)]]+EToTable4[[#This Row],[e° (Tmin)]])/2, "")</f>
        <v>3.2898338028774061</v>
      </c>
      <c r="V34" s="28">
        <f>IF(ISNUMBER(EToTable4[[#This Row],[Tdew]]), 0.6108 * EXP( 17.27 * (EToTable4[[#This Row],[Tdew]]) / (EToTable4[[#This Row],[Tdew]]+237.3)), "")</f>
        <v>1.5075965447621003</v>
      </c>
      <c r="W34" s="30">
        <f xml:space="preserve"> EToTable4[[#This Row],[e° (Tdew)]]</f>
        <v>1.5075965447621003</v>
      </c>
      <c r="X34" s="28">
        <f>IF(AND(ISNUMBER(EToTable4[[#This Row],[es]]), ISNUMBER(EToTable4[[#This Row],[ea]])), EToTable4[[#This Row],[es]]-EToTable4[[#This Row],[ea]], "")</f>
        <v>1.7822372581153059</v>
      </c>
      <c r="Y34" s="35">
        <f>IF(ISNUMBER(EToTable4[[#This Row],[Ra]]), (as+bs)*EToTable4[[#This Row],[Ra]], "")</f>
        <v>24.751256026767742</v>
      </c>
      <c r="Z34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21.962360367819862</v>
      </c>
      <c r="AA34" s="35">
        <f>IF(ISNUMBER(EToTable4[[#This Row],[Rs]]), (1-albedo)*EToTable4[[#This Row],[Rs]], "")</f>
        <v>16.911017483221293</v>
      </c>
      <c r="AB34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5.4585613134768645</v>
      </c>
      <c r="AC34" s="35">
        <f>IF(AND(ISNUMBER(EToTable4[[#This Row],[Rns]]), ISNUMBER(EToTable4[[#This Row],[Rnl]])), EToTable4[[#This Row],[Rns]]-EToTable4[[#This Row],[Rnl]], "")</f>
        <v>11.45245616974443</v>
      </c>
      <c r="AD34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4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4.9251585099793393</v>
      </c>
    </row>
    <row r="35" spans="1:31" x14ac:dyDescent="0.25">
      <c r="A35" s="20">
        <v>44075</v>
      </c>
      <c r="B35" s="21">
        <v>13.5</v>
      </c>
      <c r="C35" s="22">
        <v>33.6</v>
      </c>
      <c r="D35" s="23"/>
      <c r="E35" s="46"/>
      <c r="F35" s="23"/>
      <c r="G35" s="45">
        <f xml:space="preserve"> IF( AND(ISNUMBER(EToTable4[[#This Row],[Тмин
(°С)]]), ISNUMBER(EToTable4[[#This Row],[Тмакс
(°С)]])), (EToTable4[[#This Row],[Тмин
(°С)]]+EToTable4[[#This Row],[Тмакс
(°С)]])/2, "")</f>
        <v>23.55</v>
      </c>
      <c r="H35" s="44">
        <f>IF(AND(ISNUMBER(EToTable4[[#This Row],[Сана]]), ISNUMBER(EToTable4[[#This Row],[Тмин
(°С)]])), EToTable4[[#This Row],[Тмин
(°С)]]-TdewSubtract, "")</f>
        <v>11.5</v>
      </c>
      <c r="I35" s="38">
        <f>IF(ISNUMBER(EToTable4[[#This Row],[Сана]]), _xlfn.DAYS(EToTable4[[#This Row],[Сана]], "1/1/" &amp; YEAR(EToTable4[[#This Row],[Сана]])) + 1, "")</f>
        <v>245</v>
      </c>
      <c r="J35" s="35">
        <f>IF(AND(ISNUMBER(Altitude), ISNUMBER(EToTable4[[#This Row],[Сана]])),  ROUND(101.3 * POWER( (293-0.0065 * Altitude) / 293, 5.26), 2), "")</f>
        <v>100.12</v>
      </c>
      <c r="K35" s="33">
        <f>IF(ISNUMBER(EToTable4[[#This Row],[P]]), (Cp * EToTable4[[#This Row],[P]]) / (0.622 * 2.45), "")</f>
        <v>6.6553947109390388E-2</v>
      </c>
      <c r="L35" s="35">
        <f>IF( ISNUMBER(EToTable4[[#This Row],[Tmean]]), ROUND((4098 * (0.6108 * EXP((17.27 * EToTable4[[#This Row],[Tmean]]) / (EToTable4[[#This Row],[Tmean]] + 237.3)))) / ((EToTable4[[#This Row],[Tmean]] + 237.3) ^ 2), 4), "")</f>
        <v>0.1749</v>
      </c>
      <c r="M35" s="35">
        <f>IF(ISNUMBER(EToTable4[[#This Row],[J]]), 0.409  * SIN( (2*PI()/365) * EToTable4[[#This Row],[J]] - 1.39), "")</f>
        <v>0.12636960599733976</v>
      </c>
      <c r="N35" s="30">
        <f>IF(ISNUMBER(EToTable4[[#This Row],[J]]), ROUND(1+0.033 * COS( (2*PI()/365) * EToTable4[[#This Row],[J]]), 4), "")</f>
        <v>0.98429999999999995</v>
      </c>
      <c r="O35" s="36">
        <f>IF(AND(ISNUMBER(Latitude), ISNUMBER(EToTable4[[#This Row],[Сана]])), ROUND((Latitude / 180) * PI(), 3), "")</f>
        <v>0.72299999999999998</v>
      </c>
      <c r="P35" s="35">
        <f>IF(AND(ISNUMBER(EToTable4[[#This Row],[φ]]), ISNUMBER(EToTable4[[#This Row],[δ (rad)]])), ACOS( - 1 * TAN(EToTable4[[#This Row],[φ]]) * TAN(EToTable4[[#This Row],[δ (rad)]])), "")</f>
        <v>1.6831370896855236</v>
      </c>
      <c r="Q35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32.538229981245706</v>
      </c>
      <c r="R35" s="35">
        <f xml:space="preserve"> IF(ISNUMBER(EToTable4[[#This Row],[ωs]]), ( 24 / PI()) * EToTable4[[#This Row],[ωs]], "")</f>
        <v>12.858220210788376</v>
      </c>
      <c r="S35" s="35">
        <f>IF(ISNUMBER(EToTable4[[#This Row],[Тмин
(°С)]]), 0.6108 * EXP( 17.27 * EToTable4[[#This Row],[Тмин
(°С)]] / (EToTable4[[#This Row],[Тмин
(°С)]]+237.3)), "")</f>
        <v>1.5474672427794578</v>
      </c>
      <c r="T35" s="35">
        <f>IF(ISNUMBER(EToTable4[[#This Row],[Тмакс
(°С)]]), 0.6108 * EXP( 17.27 * EToTable4[[#This Row],[Тмакс
(°С)]] / (EToTable4[[#This Row],[Тмакс
(°С)]]+237.3)), "")</f>
        <v>5.2019304560289008</v>
      </c>
      <c r="U35" s="35">
        <f>IF(AND(ISNUMBER(EToTable4[[#This Row],[e° (Tmin)]]), ISNUMBER(EToTable4[[#This Row],[e° (Tmax)]])), (EToTable4[[#This Row],[e° (Tmax)]]+EToTable4[[#This Row],[e° (Tmin)]])/2, "")</f>
        <v>3.3746988494041794</v>
      </c>
      <c r="V35" s="28">
        <f>IF(ISNUMBER(EToTable4[[#This Row],[Tdew]]), 0.6108 * EXP( 17.27 * (EToTable4[[#This Row],[Tdew]]) / (EToTable4[[#This Row],[Tdew]]+237.3)), "")</f>
        <v>1.3569857803790661</v>
      </c>
      <c r="W35" s="30">
        <f xml:space="preserve"> EToTable4[[#This Row],[e° (Tdew)]]</f>
        <v>1.3569857803790661</v>
      </c>
      <c r="X35" s="28">
        <f>IF(AND(ISNUMBER(EToTable4[[#This Row],[es]]), ISNUMBER(EToTable4[[#This Row],[ea]])), EToTable4[[#This Row],[es]]-EToTable4[[#This Row],[ea]], "")</f>
        <v>2.0177130690251133</v>
      </c>
      <c r="Y35" s="35">
        <f>IF(ISNUMBER(EToTable4[[#This Row],[Ra]]), (as+bs)*EToTable4[[#This Row],[Ra]], "")</f>
        <v>24.40367248593428</v>
      </c>
      <c r="Z35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23.340595692706039</v>
      </c>
      <c r="AA35" s="35">
        <f>IF(ISNUMBER(EToTable4[[#This Row],[Rs]]), (1-albedo)*EToTable4[[#This Row],[Rs]], "")</f>
        <v>17.97225868338365</v>
      </c>
      <c r="AB35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6.3710557893266584</v>
      </c>
      <c r="AC35" s="35">
        <f>IF(AND(ISNUMBER(EToTable4[[#This Row],[Rns]]), ISNUMBER(EToTable4[[#This Row],[Rnl]])), EToTable4[[#This Row],[Rns]]-EToTable4[[#This Row],[Rnl]], "")</f>
        <v>11.601202894056993</v>
      </c>
      <c r="AD35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5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5.2258231795950358</v>
      </c>
    </row>
    <row r="36" spans="1:31" x14ac:dyDescent="0.25">
      <c r="A36" s="20">
        <v>44076</v>
      </c>
      <c r="B36" s="21">
        <v>15.4</v>
      </c>
      <c r="C36" s="22">
        <v>34.299999999999997</v>
      </c>
      <c r="D36" s="23"/>
      <c r="E36" s="46"/>
      <c r="F36" s="23"/>
      <c r="G36" s="45">
        <f xml:space="preserve"> IF( AND(ISNUMBER(EToTable4[[#This Row],[Тмин
(°С)]]), ISNUMBER(EToTable4[[#This Row],[Тмакс
(°С)]])), (EToTable4[[#This Row],[Тмин
(°С)]]+EToTable4[[#This Row],[Тмакс
(°С)]])/2, "")</f>
        <v>24.849999999999998</v>
      </c>
      <c r="H36" s="44">
        <f>IF(AND(ISNUMBER(EToTable4[[#This Row],[Сана]]), ISNUMBER(EToTable4[[#This Row],[Тмин
(°С)]])), EToTable4[[#This Row],[Тмин
(°С)]]-TdewSubtract, "")</f>
        <v>13.4</v>
      </c>
      <c r="I36" s="38">
        <f>IF(ISNUMBER(EToTable4[[#This Row],[Сана]]), _xlfn.DAYS(EToTable4[[#This Row],[Сана]], "1/1/" &amp; YEAR(EToTable4[[#This Row],[Сана]])) + 1, "")</f>
        <v>246</v>
      </c>
      <c r="J36" s="35">
        <f>IF(AND(ISNUMBER(Altitude), ISNUMBER(EToTable4[[#This Row],[Сана]])),  ROUND(101.3 * POWER( (293-0.0065 * Altitude) / 293, 5.26), 2), "")</f>
        <v>100.12</v>
      </c>
      <c r="K36" s="33">
        <f>IF(ISNUMBER(EToTable4[[#This Row],[P]]), (Cp * EToTable4[[#This Row],[P]]) / (0.622 * 2.45), "")</f>
        <v>6.6553947109390388E-2</v>
      </c>
      <c r="L36" s="35">
        <f>IF( ISNUMBER(EToTable4[[#This Row],[Tmean]]), ROUND((4098 * (0.6108 * EXP((17.27 * EToTable4[[#This Row],[Tmean]]) / (EToTable4[[#This Row],[Tmean]] + 237.3)))) / ((EToTable4[[#This Row],[Tmean]] + 237.3) ^ 2), 4), "")</f>
        <v>0.18720000000000001</v>
      </c>
      <c r="M36" s="35">
        <f>IF(ISNUMBER(EToTable4[[#This Row],[J]]), 0.409  * SIN( (2*PI()/365) * EToTable4[[#This Row],[J]] - 1.39), "")</f>
        <v>0.11965509269706703</v>
      </c>
      <c r="N36" s="30">
        <f>IF(ISNUMBER(EToTable4[[#This Row],[J]]), ROUND(1+0.033 * COS( (2*PI()/365) * EToTable4[[#This Row],[J]]), 4), "")</f>
        <v>0.98480000000000001</v>
      </c>
      <c r="O36" s="36">
        <f>IF(AND(ISNUMBER(Latitude), ISNUMBER(EToTable4[[#This Row],[Сана]])), ROUND((Latitude / 180) * PI(), 3), "")</f>
        <v>0.72299999999999998</v>
      </c>
      <c r="P36" s="35">
        <f>IF(AND(ISNUMBER(EToTable4[[#This Row],[φ]]), ISNUMBER(EToTable4[[#This Row],[δ (rad)]])), ACOS( - 1 * TAN(EToTable4[[#This Row],[φ]]) * TAN(EToTable4[[#This Row],[δ (rad)]])), "")</f>
        <v>1.6770855516846708</v>
      </c>
      <c r="Q36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32.30329918348388</v>
      </c>
      <c r="R36" s="35">
        <f xml:space="preserve"> IF(ISNUMBER(EToTable4[[#This Row],[ωs]]), ( 24 / PI()) * EToTable4[[#This Row],[ωs]], "")</f>
        <v>12.811989865853457</v>
      </c>
      <c r="S36" s="35">
        <f>IF(ISNUMBER(EToTable4[[#This Row],[Тмин
(°С)]]), 0.6108 * EXP( 17.27 * EToTable4[[#This Row],[Тмин
(°С)]] / (EToTable4[[#This Row],[Тмин
(°С)]]+237.3)), "")</f>
        <v>1.7497618068909833</v>
      </c>
      <c r="T36" s="35">
        <f>IF(ISNUMBER(EToTable4[[#This Row],[Тмакс
(°С)]]), 0.6108 * EXP( 17.27 * EToTable4[[#This Row],[Тмакс
(°С)]] / (EToTable4[[#This Row],[Тмакс
(°С)]]+237.3)), "")</f>
        <v>5.4087577693750832</v>
      </c>
      <c r="U36" s="35">
        <f>IF(AND(ISNUMBER(EToTable4[[#This Row],[e° (Tmin)]]), ISNUMBER(EToTable4[[#This Row],[e° (Tmax)]])), (EToTable4[[#This Row],[e° (Tmax)]]+EToTable4[[#This Row],[e° (Tmin)]])/2, "")</f>
        <v>3.579259788133033</v>
      </c>
      <c r="V36" s="28">
        <f>IF(ISNUMBER(EToTable4[[#This Row],[Tdew]]), 0.6108 * EXP( 17.27 * (EToTable4[[#This Row],[Tdew]]) / (EToTable4[[#This Row],[Tdew]]+237.3)), "")</f>
        <v>1.537413793359947</v>
      </c>
      <c r="W36" s="30">
        <f xml:space="preserve"> EToTable4[[#This Row],[e° (Tdew)]]</f>
        <v>1.537413793359947</v>
      </c>
      <c r="X36" s="28">
        <f>IF(AND(ISNUMBER(EToTable4[[#This Row],[es]]), ISNUMBER(EToTable4[[#This Row],[ea]])), EToTable4[[#This Row],[es]]-EToTable4[[#This Row],[ea]], "")</f>
        <v>2.041845994773086</v>
      </c>
      <c r="Y36" s="35">
        <f>IF(ISNUMBER(EToTable4[[#This Row],[Ra]]), (as+bs)*EToTable4[[#This Row],[Ra]], "")</f>
        <v>24.227474387612908</v>
      </c>
      <c r="Z36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22.469725373411453</v>
      </c>
      <c r="AA36" s="35">
        <f>IF(ISNUMBER(EToTable4[[#This Row],[Rs]]), (1-albedo)*EToTable4[[#This Row],[Rs]], "")</f>
        <v>17.301688537526818</v>
      </c>
      <c r="AB36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5.8399856062224416</v>
      </c>
      <c r="AC36" s="35">
        <f>IF(AND(ISNUMBER(EToTable4[[#This Row],[Rns]]), ISNUMBER(EToTable4[[#This Row],[Rnl]])), EToTable4[[#This Row],[Rns]]-EToTable4[[#This Row],[Rnl]], "")</f>
        <v>11.461702931304377</v>
      </c>
      <c r="AD36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6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5.1837608254455132</v>
      </c>
    </row>
    <row r="37" spans="1:31" x14ac:dyDescent="0.25">
      <c r="A37" s="20">
        <v>44077</v>
      </c>
      <c r="B37" s="21">
        <v>13.4</v>
      </c>
      <c r="C37" s="22">
        <v>34.799999999999997</v>
      </c>
      <c r="D37" s="23"/>
      <c r="E37" s="46"/>
      <c r="F37" s="23"/>
      <c r="G37" s="45">
        <f xml:space="preserve"> IF( AND(ISNUMBER(EToTable4[[#This Row],[Тмин
(°С)]]), ISNUMBER(EToTable4[[#This Row],[Тмакс
(°С)]])), (EToTable4[[#This Row],[Тмин
(°С)]]+EToTable4[[#This Row],[Тмакс
(°С)]])/2, "")</f>
        <v>24.099999999999998</v>
      </c>
      <c r="H37" s="44">
        <f>IF(AND(ISNUMBER(EToTable4[[#This Row],[Сана]]), ISNUMBER(EToTable4[[#This Row],[Тмин
(°С)]])), EToTable4[[#This Row],[Тмин
(°С)]]-TdewSubtract, "")</f>
        <v>11.4</v>
      </c>
      <c r="I37" s="38">
        <f>IF(ISNUMBER(EToTable4[[#This Row],[Сана]]), _xlfn.DAYS(EToTable4[[#This Row],[Сана]], "1/1/" &amp; YEAR(EToTable4[[#This Row],[Сана]])) + 1, "")</f>
        <v>247</v>
      </c>
      <c r="J37" s="35">
        <f>IF(AND(ISNUMBER(Altitude), ISNUMBER(EToTable4[[#This Row],[Сана]])),  ROUND(101.3 * POWER( (293-0.0065 * Altitude) / 293, 5.26), 2), "")</f>
        <v>100.12</v>
      </c>
      <c r="K37" s="33">
        <f>IF(ISNUMBER(EToTable4[[#This Row],[P]]), (Cp * EToTable4[[#This Row],[P]]) / (0.622 * 2.45), "")</f>
        <v>6.6553947109390388E-2</v>
      </c>
      <c r="L37" s="35">
        <f>IF( ISNUMBER(EToTable4[[#This Row],[Tmean]]), ROUND((4098 * (0.6108 * EXP((17.27 * EToTable4[[#This Row],[Tmean]]) / (EToTable4[[#This Row],[Tmean]] + 237.3)))) / ((EToTable4[[#This Row],[Tmean]] + 237.3) ^ 2), 4), "")</f>
        <v>0.18</v>
      </c>
      <c r="M37" s="35">
        <f>IF(ISNUMBER(EToTable4[[#This Row],[J]]), 0.409  * SIN( (2*PI()/365) * EToTable4[[#This Row],[J]] - 1.39), "")</f>
        <v>0.11290512301045975</v>
      </c>
      <c r="N37" s="30">
        <f>IF(ISNUMBER(EToTable4[[#This Row],[J]]), ROUND(1+0.033 * COS( (2*PI()/365) * EToTable4[[#This Row],[J]]), 4), "")</f>
        <v>0.98529999999999995</v>
      </c>
      <c r="O37" s="36">
        <f>IF(AND(ISNUMBER(Latitude), ISNUMBER(EToTable4[[#This Row],[Сана]])), ROUND((Latitude / 180) * PI(), 3), "")</f>
        <v>0.72299999999999998</v>
      </c>
      <c r="P37" s="35">
        <f>IF(AND(ISNUMBER(EToTable4[[#This Row],[φ]]), ISNUMBER(EToTable4[[#This Row],[δ (rad)]])), ACOS( - 1 * TAN(EToTable4[[#This Row],[φ]]) * TAN(EToTable4[[#This Row],[δ (rad)]])), "")</f>
        <v>1.6710158233434114</v>
      </c>
      <c r="Q37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32.066325455905186</v>
      </c>
      <c r="R37" s="35">
        <f xml:space="preserve"> IF(ISNUMBER(EToTable4[[#This Row],[ωs]]), ( 24 / PI()) * EToTable4[[#This Row],[ωs]], "")</f>
        <v>12.765620556954108</v>
      </c>
      <c r="S37" s="35">
        <f>IF(ISNUMBER(EToTable4[[#This Row],[Тмин
(°С)]]), 0.6108 * EXP( 17.27 * EToTable4[[#This Row],[Тмин
(°С)]] / (EToTable4[[#This Row],[Тмин
(°С)]]+237.3)), "")</f>
        <v>1.537413793359947</v>
      </c>
      <c r="T37" s="35">
        <f>IF(ISNUMBER(EToTable4[[#This Row],[Тмакс
(°С)]]), 0.6108 * EXP( 17.27 * EToTable4[[#This Row],[Тмакс
(°С)]] / (EToTable4[[#This Row],[Тмакс
(°С)]]+237.3)), "")</f>
        <v>5.5608244417211337</v>
      </c>
      <c r="U37" s="35">
        <f>IF(AND(ISNUMBER(EToTable4[[#This Row],[e° (Tmin)]]), ISNUMBER(EToTable4[[#This Row],[e° (Tmax)]])), (EToTable4[[#This Row],[e° (Tmax)]]+EToTable4[[#This Row],[e° (Tmin)]])/2, "")</f>
        <v>3.5491191175405401</v>
      </c>
      <c r="V37" s="28">
        <f>IF(ISNUMBER(EToTable4[[#This Row],[Tdew]]), 0.6108 * EXP( 17.27 * (EToTable4[[#This Row],[Tdew]]) / (EToTable4[[#This Row],[Tdew]]+237.3)), "")</f>
        <v>1.3480279711634873</v>
      </c>
      <c r="W37" s="30">
        <f xml:space="preserve"> EToTable4[[#This Row],[e° (Tdew)]]</f>
        <v>1.3480279711634873</v>
      </c>
      <c r="X37" s="28">
        <f>IF(AND(ISNUMBER(EToTable4[[#This Row],[es]]), ISNUMBER(EToTable4[[#This Row],[ea]])), EToTable4[[#This Row],[es]]-EToTable4[[#This Row],[ea]], "")</f>
        <v>2.2010911463770526</v>
      </c>
      <c r="Y37" s="35">
        <f>IF(ISNUMBER(EToTable4[[#This Row],[Ra]]), (as+bs)*EToTable4[[#This Row],[Ra]], "")</f>
        <v>24.04974409192889</v>
      </c>
      <c r="Z37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23.734280212410297</v>
      </c>
      <c r="AA37" s="35">
        <f>IF(ISNUMBER(EToTable4[[#This Row],[Rs]]), (1-albedo)*EToTable4[[#This Row],[Rs]], "")</f>
        <v>18.275395763555931</v>
      </c>
      <c r="AB37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6.7250715411208875</v>
      </c>
      <c r="AC37" s="35">
        <f>IF(AND(ISNUMBER(EToTable4[[#This Row],[Rns]]), ISNUMBER(EToTable4[[#This Row],[Rnl]])), EToTable4[[#This Row],[Rns]]-EToTable4[[#This Row],[Rnl]], "")</f>
        <v>11.550324222435044</v>
      </c>
      <c r="AD37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7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5.3972205195464067</v>
      </c>
    </row>
    <row r="38" spans="1:31" x14ac:dyDescent="0.25">
      <c r="A38" s="20">
        <v>44078</v>
      </c>
      <c r="B38" s="21">
        <v>14.6</v>
      </c>
      <c r="C38" s="22">
        <v>34.4</v>
      </c>
      <c r="D38" s="23"/>
      <c r="E38" s="46"/>
      <c r="F38" s="23"/>
      <c r="G38" s="45">
        <f xml:space="preserve"> IF( AND(ISNUMBER(EToTable4[[#This Row],[Тмин
(°С)]]), ISNUMBER(EToTable4[[#This Row],[Тмакс
(°С)]])), (EToTable4[[#This Row],[Тмин
(°С)]]+EToTable4[[#This Row],[Тмакс
(°С)]])/2, "")</f>
        <v>24.5</v>
      </c>
      <c r="H38" s="44">
        <f>IF(AND(ISNUMBER(EToTable4[[#This Row],[Сана]]), ISNUMBER(EToTable4[[#This Row],[Тмин
(°С)]])), EToTable4[[#This Row],[Тмин
(°С)]]-TdewSubtract, "")</f>
        <v>12.6</v>
      </c>
      <c r="I38" s="38">
        <f>IF(ISNUMBER(EToTable4[[#This Row],[Сана]]), _xlfn.DAYS(EToTable4[[#This Row],[Сана]], "1/1/" &amp; YEAR(EToTable4[[#This Row],[Сана]])) + 1, "")</f>
        <v>248</v>
      </c>
      <c r="J38" s="35">
        <f>IF(AND(ISNUMBER(Altitude), ISNUMBER(EToTable4[[#This Row],[Сана]])),  ROUND(101.3 * POWER( (293-0.0065 * Altitude) / 293, 5.26), 2), "")</f>
        <v>100.12</v>
      </c>
      <c r="K38" s="33">
        <f>IF(ISNUMBER(EToTable4[[#This Row],[P]]), (Cp * EToTable4[[#This Row],[P]]) / (0.622 * 2.45), "")</f>
        <v>6.6553947109390388E-2</v>
      </c>
      <c r="L38" s="35">
        <f>IF( ISNUMBER(EToTable4[[#This Row],[Tmean]]), ROUND((4098 * (0.6108 * EXP((17.27 * EToTable4[[#This Row],[Tmean]]) / (EToTable4[[#This Row],[Tmean]] + 237.3)))) / ((EToTable4[[#This Row],[Tmean]] + 237.3) ^ 2), 4), "")</f>
        <v>0.18379999999999999</v>
      </c>
      <c r="M38" s="35">
        <f>IF(ISNUMBER(EToTable4[[#This Row],[J]]), 0.409  * SIN( (2*PI()/365) * EToTable4[[#This Row],[J]] - 1.39), "")</f>
        <v>0.10612169709921272</v>
      </c>
      <c r="N38" s="30">
        <f>IF(ISNUMBER(EToTable4[[#This Row],[J]]), ROUND(1+0.033 * COS( (2*PI()/365) * EToTable4[[#This Row],[J]]), 4), "")</f>
        <v>0.98580000000000001</v>
      </c>
      <c r="O38" s="36">
        <f>IF(AND(ISNUMBER(Latitude), ISNUMBER(EToTable4[[#This Row],[Сана]])), ROUND((Latitude / 180) * PI(), 3), "")</f>
        <v>0.72299999999999998</v>
      </c>
      <c r="P38" s="35">
        <f>IF(AND(ISNUMBER(EToTable4[[#This Row],[φ]]), ISNUMBER(EToTable4[[#This Row],[δ (rad)]])), ACOS( - 1 * TAN(EToTable4[[#This Row],[φ]]) * TAN(EToTable4[[#This Row],[δ (rad)]])), "")</f>
        <v>1.6649290838660262</v>
      </c>
      <c r="Q38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31.827382729145313</v>
      </c>
      <c r="R38" s="35">
        <f xml:space="preserve"> IF(ISNUMBER(EToTable4[[#This Row],[ωs]]), ( 24 / PI()) * EToTable4[[#This Row],[ωs]], "")</f>
        <v>12.719121292547465</v>
      </c>
      <c r="S38" s="35">
        <f>IF(ISNUMBER(EToTable4[[#This Row],[Тмин
(°С)]]), 0.6108 * EXP( 17.27 * EToTable4[[#This Row],[Тмин
(°С)]] / (EToTable4[[#This Row],[Тмин
(°С)]]+237.3)), "")</f>
        <v>1.6619223807933985</v>
      </c>
      <c r="T38" s="35">
        <f>IF(ISNUMBER(EToTable4[[#This Row],[Тмакс
(°С)]]), 0.6108 * EXP( 17.27 * EToTable4[[#This Row],[Тмакс
(°С)]] / (EToTable4[[#This Row],[Тмакс
(°С)]]+237.3)), "")</f>
        <v>5.4388791379242765</v>
      </c>
      <c r="U38" s="35">
        <f>IF(AND(ISNUMBER(EToTable4[[#This Row],[e° (Tmin)]]), ISNUMBER(EToTable4[[#This Row],[e° (Tmax)]])), (EToTable4[[#This Row],[e° (Tmax)]]+EToTable4[[#This Row],[e° (Tmin)]])/2, "")</f>
        <v>3.5504007593588374</v>
      </c>
      <c r="V38" s="28">
        <f>IF(ISNUMBER(EToTable4[[#This Row],[Tdew]]), 0.6108 * EXP( 17.27 * (EToTable4[[#This Row],[Tdew]]) / (EToTable4[[#This Row],[Tdew]]+237.3)), "")</f>
        <v>1.4590281988655032</v>
      </c>
      <c r="W38" s="30">
        <f xml:space="preserve"> EToTable4[[#This Row],[e° (Tdew)]]</f>
        <v>1.4590281988655032</v>
      </c>
      <c r="X38" s="28">
        <f>IF(AND(ISNUMBER(EToTable4[[#This Row],[es]]), ISNUMBER(EToTable4[[#This Row],[ea]])), EToTable4[[#This Row],[es]]-EToTable4[[#This Row],[ea]], "")</f>
        <v>2.0913725604933342</v>
      </c>
      <c r="Y38" s="35">
        <f>IF(ISNUMBER(EToTable4[[#This Row],[Ra]]), (as+bs)*EToTable4[[#This Row],[Ra]], "")</f>
        <v>23.870537046858985</v>
      </c>
      <c r="Z38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22.6596660138338</v>
      </c>
      <c r="AA38" s="35">
        <f>IF(ISNUMBER(EToTable4[[#This Row],[Rs]]), (1-albedo)*EToTable4[[#This Row],[Rs]], "")</f>
        <v>17.447942830652025</v>
      </c>
      <c r="AB38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6.1678670625499832</v>
      </c>
      <c r="AC38" s="35">
        <f>IF(AND(ISNUMBER(EToTable4[[#This Row],[Rns]]), ISNUMBER(EToTable4[[#This Row],[Rnl]])), EToTable4[[#This Row],[Rns]]-EToTable4[[#This Row],[Rnl]], "")</f>
        <v>11.280075768102041</v>
      </c>
      <c r="AD38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8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5.1970812123014385</v>
      </c>
    </row>
    <row r="39" spans="1:31" x14ac:dyDescent="0.25">
      <c r="A39" s="20">
        <v>44079</v>
      </c>
      <c r="B39" s="21">
        <v>16.2</v>
      </c>
      <c r="C39" s="22">
        <v>28.1</v>
      </c>
      <c r="D39" s="23"/>
      <c r="E39" s="46"/>
      <c r="F39" s="23"/>
      <c r="G39" s="45">
        <f xml:space="preserve"> IF( AND(ISNUMBER(EToTable4[[#This Row],[Тмин
(°С)]]), ISNUMBER(EToTable4[[#This Row],[Тмакс
(°С)]])), (EToTable4[[#This Row],[Тмин
(°С)]]+EToTable4[[#This Row],[Тмакс
(°С)]])/2, "")</f>
        <v>22.15</v>
      </c>
      <c r="H39" s="44">
        <f>IF(AND(ISNUMBER(EToTable4[[#This Row],[Сана]]), ISNUMBER(EToTable4[[#This Row],[Тмин
(°С)]])), EToTable4[[#This Row],[Тмин
(°С)]]-TdewSubtract, "")</f>
        <v>14.2</v>
      </c>
      <c r="I39" s="38">
        <f>IF(ISNUMBER(EToTable4[[#This Row],[Сана]]), _xlfn.DAYS(EToTable4[[#This Row],[Сана]], "1/1/" &amp; YEAR(EToTable4[[#This Row],[Сана]])) + 1, "")</f>
        <v>249</v>
      </c>
      <c r="J39" s="35">
        <f>IF(AND(ISNUMBER(Altitude), ISNUMBER(EToTable4[[#This Row],[Сана]])),  ROUND(101.3 * POWER( (293-0.0065 * Altitude) / 293, 5.26), 2), "")</f>
        <v>100.12</v>
      </c>
      <c r="K39" s="33">
        <f>IF(ISNUMBER(EToTable4[[#This Row],[P]]), (Cp * EToTable4[[#This Row],[P]]) / (0.622 * 2.45), "")</f>
        <v>6.6553947109390388E-2</v>
      </c>
      <c r="L39" s="35">
        <f>IF( ISNUMBER(EToTable4[[#This Row],[Tmean]]), ROUND((4098 * (0.6108 * EXP((17.27 * EToTable4[[#This Row],[Tmean]]) / (EToTable4[[#This Row],[Tmean]] + 237.3)))) / ((EToTable4[[#This Row],[Tmean]] + 237.3) ^ 2), 4), "")</f>
        <v>0.16239999999999999</v>
      </c>
      <c r="M39" s="35">
        <f>IF(ISNUMBER(EToTable4[[#This Row],[J]]), 0.409  * SIN( (2*PI()/365) * EToTable4[[#This Row],[J]] - 1.39), "")</f>
        <v>9.9306825038821045E-2</v>
      </c>
      <c r="N39" s="30">
        <f>IF(ISNUMBER(EToTable4[[#This Row],[J]]), ROUND(1+0.033 * COS( (2*PI()/365) * EToTable4[[#This Row],[J]]), 4), "")</f>
        <v>0.98640000000000005</v>
      </c>
      <c r="O39" s="36">
        <f>IF(AND(ISNUMBER(Latitude), ISNUMBER(EToTable4[[#This Row],[Сана]])), ROUND((Latitude / 180) * PI(), 3), "")</f>
        <v>0.72299999999999998</v>
      </c>
      <c r="P39" s="35">
        <f>IF(AND(ISNUMBER(EToTable4[[#This Row],[φ]]), ISNUMBER(EToTable4[[#This Row],[δ (rad)]])), ACOS( - 1 * TAN(EToTable4[[#This Row],[φ]]) * TAN(EToTable4[[#This Row],[δ (rad)]])), "")</f>
        <v>1.6588264906511343</v>
      </c>
      <c r="Q39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31.589748964418913</v>
      </c>
      <c r="R39" s="35">
        <f xml:space="preserve"> IF(ISNUMBER(EToTable4[[#This Row],[ωs]]), ( 24 / PI()) * EToTable4[[#This Row],[ωs]], "")</f>
        <v>12.672500914507667</v>
      </c>
      <c r="S39" s="35">
        <f>IF(ISNUMBER(EToTable4[[#This Row],[Тмин
(°С)]]), 0.6108 * EXP( 17.27 * EToTable4[[#This Row],[Тмин
(°С)]] / (EToTable4[[#This Row],[Тмин
(°С)]]+237.3)), "")</f>
        <v>1.841645130417793</v>
      </c>
      <c r="T39" s="35">
        <f>IF(ISNUMBER(EToTable4[[#This Row],[Тмакс
(°С)]]), 0.6108 * EXP( 17.27 * EToTable4[[#This Row],[Тмакс
(°С)]] / (EToTable4[[#This Row],[Тмакс
(°С)]]+237.3)), "")</f>
        <v>3.8019951744225149</v>
      </c>
      <c r="U39" s="35">
        <f>IF(AND(ISNUMBER(EToTable4[[#This Row],[e° (Tmin)]]), ISNUMBER(EToTable4[[#This Row],[e° (Tmax)]])), (EToTable4[[#This Row],[e° (Tmax)]]+EToTable4[[#This Row],[e° (Tmin)]])/2, "")</f>
        <v>2.821820152420154</v>
      </c>
      <c r="V39" s="28">
        <f>IF(ISNUMBER(EToTable4[[#This Row],[Tdew]]), 0.6108 * EXP( 17.27 * (EToTable4[[#This Row],[Tdew]]) / (EToTable4[[#This Row],[Tdew]]+237.3)), "")</f>
        <v>1.6194713704253727</v>
      </c>
      <c r="W39" s="30">
        <f xml:space="preserve"> EToTable4[[#This Row],[e° (Tdew)]]</f>
        <v>1.6194713704253727</v>
      </c>
      <c r="X39" s="28">
        <f>IF(AND(ISNUMBER(EToTable4[[#This Row],[es]]), ISNUMBER(EToTable4[[#This Row],[ea]])), EToTable4[[#This Row],[es]]-EToTable4[[#This Row],[ea]], "")</f>
        <v>1.2023487819947813</v>
      </c>
      <c r="Y39" s="35">
        <f>IF(ISNUMBER(EToTable4[[#This Row],[Ra]]), (as+bs)*EToTable4[[#This Row],[Ra]], "")</f>
        <v>23.692311723314184</v>
      </c>
      <c r="Z39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17.435710042393119</v>
      </c>
      <c r="AA39" s="35">
        <f>IF(ISNUMBER(EToTable4[[#This Row],[Rs]]), (1-albedo)*EToTable4[[#This Row],[Rs]], "")</f>
        <v>13.425496732642701</v>
      </c>
      <c r="AB39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3.8927604525826722</v>
      </c>
      <c r="AC39" s="35">
        <f>IF(AND(ISNUMBER(EToTable4[[#This Row],[Rns]]), ISNUMBER(EToTable4[[#This Row],[Rnl]])), EToTable4[[#This Row],[Rns]]-EToTable4[[#This Row],[Rnl]], "")</f>
        <v>9.5327362800600284</v>
      </c>
      <c r="AD39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39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3.79481500061679</v>
      </c>
    </row>
    <row r="40" spans="1:31" x14ac:dyDescent="0.25">
      <c r="A40" s="20">
        <v>44080</v>
      </c>
      <c r="B40" s="21">
        <v>10.7</v>
      </c>
      <c r="C40" s="22">
        <v>24.7</v>
      </c>
      <c r="D40" s="23"/>
      <c r="E40" s="46"/>
      <c r="F40" s="23"/>
      <c r="G40" s="45">
        <f xml:space="preserve"> IF( AND(ISNUMBER(EToTable4[[#This Row],[Тмин
(°С)]]), ISNUMBER(EToTable4[[#This Row],[Тмакс
(°С)]])), (EToTable4[[#This Row],[Тмин
(°С)]]+EToTable4[[#This Row],[Тмакс
(°С)]])/2, "")</f>
        <v>17.7</v>
      </c>
      <c r="H40" s="44">
        <f>IF(AND(ISNUMBER(EToTable4[[#This Row],[Сана]]), ISNUMBER(EToTable4[[#This Row],[Тмин
(°С)]])), EToTable4[[#This Row],[Тмин
(°С)]]-TdewSubtract, "")</f>
        <v>8.6999999999999993</v>
      </c>
      <c r="I40" s="38">
        <f>IF(ISNUMBER(EToTable4[[#This Row],[Сана]]), _xlfn.DAYS(EToTable4[[#This Row],[Сана]], "1/1/" &amp; YEAR(EToTable4[[#This Row],[Сана]])) + 1, "")</f>
        <v>250</v>
      </c>
      <c r="J40" s="35">
        <f>IF(AND(ISNUMBER(Altitude), ISNUMBER(EToTable4[[#This Row],[Сана]])),  ROUND(101.3 * POWER( (293-0.0065 * Altitude) / 293, 5.26), 2), "")</f>
        <v>100.12</v>
      </c>
      <c r="K40" s="33">
        <f>IF(ISNUMBER(EToTable4[[#This Row],[P]]), (Cp * EToTable4[[#This Row],[P]]) / (0.622 * 2.45), "")</f>
        <v>6.6553947109390388E-2</v>
      </c>
      <c r="L40" s="35">
        <f>IF( ISNUMBER(EToTable4[[#This Row],[Tmean]]), ROUND((4098 * (0.6108 * EXP((17.27 * EToTable4[[#This Row],[Tmean]]) / (EToTable4[[#This Row],[Tmean]] + 237.3)))) / ((EToTable4[[#This Row],[Tmean]] + 237.3) ^ 2), 4), "")</f>
        <v>0.12759999999999999</v>
      </c>
      <c r="M40" s="35">
        <f>IF(ISNUMBER(EToTable4[[#This Row],[J]]), 0.409  * SIN( (2*PI()/365) * EToTable4[[#This Row],[J]] - 1.39), "")</f>
        <v>9.2462526222953909E-2</v>
      </c>
      <c r="N40" s="30">
        <f>IF(ISNUMBER(EToTable4[[#This Row],[J]]), ROUND(1+0.033 * COS( (2*PI()/365) * EToTable4[[#This Row],[J]]), 4), "")</f>
        <v>0.9869</v>
      </c>
      <c r="O40" s="36">
        <f>IF(AND(ISNUMBER(Latitude), ISNUMBER(EToTable4[[#This Row],[Сана]])), ROUND((Latitude / 180) * PI(), 3), "")</f>
        <v>0.72299999999999998</v>
      </c>
      <c r="P40" s="35">
        <f>IF(AND(ISNUMBER(EToTable4[[#This Row],[φ]]), ISNUMBER(EToTable4[[#This Row],[δ (rad)]])), ACOS( - 1 * TAN(EToTable4[[#This Row],[φ]]) * TAN(EToTable4[[#This Row],[δ (rad)]])), "")</f>
        <v>1.6527091804753755</v>
      </c>
      <c r="Q40" s="35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>31.347069798670518</v>
      </c>
      <c r="R40" s="35">
        <f xml:space="preserve"> IF(ISNUMBER(EToTable4[[#This Row],[ωs]]), ( 24 / PI()) * EToTable4[[#This Row],[ωs]], "")</f>
        <v>12.625768107168545</v>
      </c>
      <c r="S40" s="35">
        <f>IF(ISNUMBER(EToTable4[[#This Row],[Тмин
(°С)]]), 0.6108 * EXP( 17.27 * EToTable4[[#This Row],[Тмин
(°С)]] / (EToTable4[[#This Row],[Тмин
(°С)]]+237.3)), "")</f>
        <v>1.2867648881638445</v>
      </c>
      <c r="T40" s="35">
        <f>IF(ISNUMBER(EToTable4[[#This Row],[Тмакс
(°С)]]), 0.6108 * EXP( 17.27 * EToTable4[[#This Row],[Тмакс
(°С)]] / (EToTable4[[#This Row],[Тмакс
(°С)]]+237.3)), "")</f>
        <v>3.1116099111162523</v>
      </c>
      <c r="U40" s="35">
        <f>IF(AND(ISNUMBER(EToTable4[[#This Row],[e° (Tmin)]]), ISNUMBER(EToTable4[[#This Row],[e° (Tmax)]])), (EToTable4[[#This Row],[e° (Tmax)]]+EToTable4[[#This Row],[e° (Tmin)]])/2, "")</f>
        <v>2.1991873996400484</v>
      </c>
      <c r="V40" s="28">
        <f>IF(ISNUMBER(EToTable4[[#This Row],[Tdew]]), 0.6108 * EXP( 17.27 * (EToTable4[[#This Row],[Tdew]]) / (EToTable4[[#This Row],[Tdew]]+237.3)), "")</f>
        <v>1.1249994953126072</v>
      </c>
      <c r="W40" s="30">
        <f xml:space="preserve"> EToTable4[[#This Row],[e° (Tdew)]]</f>
        <v>1.1249994953126072</v>
      </c>
      <c r="X40" s="28">
        <f>IF(AND(ISNUMBER(EToTable4[[#This Row],[es]]), ISNUMBER(EToTable4[[#This Row],[ea]])), EToTable4[[#This Row],[es]]-EToTable4[[#This Row],[ea]], "")</f>
        <v>1.0741879043274412</v>
      </c>
      <c r="Y40" s="35">
        <f>IF(ISNUMBER(EToTable4[[#This Row],[Ra]]), (as+bs)*EToTable4[[#This Row],[Ra]], "")</f>
        <v>23.510302349002888</v>
      </c>
      <c r="Z40" s="28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>18.766399242546221</v>
      </c>
      <c r="AA40" s="35">
        <f>IF(ISNUMBER(EToTable4[[#This Row],[Rs]]), (1-albedo)*EToTable4[[#This Row],[Rs]], "")</f>
        <v>14.450127416760591</v>
      </c>
      <c r="AB40" s="35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>4.9066130489957427</v>
      </c>
      <c r="AC40" s="35">
        <f>IF(AND(ISNUMBER(EToTable4[[#This Row],[Rns]]), ISNUMBER(EToTable4[[#This Row],[Rnl]])), EToTable4[[#This Row],[Rns]]-EToTable4[[#This Row],[Rnl]], "")</f>
        <v>9.543514367764848</v>
      </c>
      <c r="AD40" s="35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>1.5</v>
      </c>
      <c r="AE40" s="24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>3.6337548014493937</v>
      </c>
    </row>
    <row r="41" spans="1:31" x14ac:dyDescent="0.25">
      <c r="A41" s="20"/>
      <c r="B41" s="21"/>
      <c r="C41" s="22"/>
      <c r="D41" s="23"/>
      <c r="E41" s="46"/>
      <c r="F41" s="23"/>
      <c r="G4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1" s="44" t="str">
        <f>IF(AND(ISNUMBER(EToTable4[[#This Row],[Сана]]), ISNUMBER(EToTable4[[#This Row],[Тмин
(°С)]])), EToTable4[[#This Row],[Тмин
(°С)]]-TdewSubtract, "")</f>
        <v/>
      </c>
      <c r="I41" s="38" t="str">
        <f>IF(ISNUMBER(EToTable4[[#This Row],[Сана]]), _xlfn.DAYS(EToTable4[[#This Row],[Сана]], "1/1/" &amp; YEAR(EToTable4[[#This Row],[Сана]])) + 1, "")</f>
        <v/>
      </c>
      <c r="J41" s="35" t="str">
        <f>IF(AND(ISNUMBER(Altitude), ISNUMBER(EToTable4[[#This Row],[Сана]])),  ROUND(101.3 * POWER( (293-0.0065 * Altitude) / 293, 5.26), 2), "")</f>
        <v/>
      </c>
      <c r="K41" s="33" t="str">
        <f>IF(ISNUMBER(EToTable4[[#This Row],[P]]), (Cp * EToTable4[[#This Row],[P]]) / (0.622 * 2.45), "")</f>
        <v/>
      </c>
      <c r="L4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1" s="35" t="str">
        <f>IF(ISNUMBER(EToTable4[[#This Row],[J]]), 0.409  * SIN( (2*PI()/365) * EToTable4[[#This Row],[J]] - 1.39), "")</f>
        <v/>
      </c>
      <c r="N41" s="30" t="str">
        <f>IF(ISNUMBER(EToTable4[[#This Row],[J]]), ROUND(1+0.033 * COS( (2*PI()/365) * EToTable4[[#This Row],[J]]), 4), "")</f>
        <v/>
      </c>
      <c r="O41" s="36" t="str">
        <f>IF(AND(ISNUMBER(Latitude), ISNUMBER(EToTable4[[#This Row],[Сана]])), ROUND((Latitude / 180) * PI(), 3), "")</f>
        <v/>
      </c>
      <c r="P41" s="35" t="str">
        <f>IF(AND(ISNUMBER(EToTable4[[#This Row],[φ]]), ISNUMBER(EToTable4[[#This Row],[δ (rad)]])), ACOS( - 1 * TAN(EToTable4[[#This Row],[φ]]) * TAN(EToTable4[[#This Row],[δ (rad)]])), "")</f>
        <v/>
      </c>
      <c r="Q4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1" s="35" t="str">
        <f xml:space="preserve"> IF(ISNUMBER(EToTable4[[#This Row],[ωs]]), ( 24 / PI()) * EToTable4[[#This Row],[ωs]], "")</f>
        <v/>
      </c>
      <c r="S41" s="35" t="str">
        <f>IF(ISNUMBER(EToTable4[[#This Row],[Тмин
(°С)]]), 0.6108 * EXP( 17.27 * EToTable4[[#This Row],[Тмин
(°С)]] / (EToTable4[[#This Row],[Тмин
(°С)]]+237.3)), "")</f>
        <v/>
      </c>
      <c r="T41" s="35" t="str">
        <f>IF(ISNUMBER(EToTable4[[#This Row],[Тмакс
(°С)]]), 0.6108 * EXP( 17.27 * EToTable4[[#This Row],[Тмакс
(°С)]] / (EToTable4[[#This Row],[Тмакс
(°С)]]+237.3)), "")</f>
        <v/>
      </c>
      <c r="U41" s="35" t="str">
        <f>IF(AND(ISNUMBER(EToTable4[[#This Row],[e° (Tmin)]]), ISNUMBER(EToTable4[[#This Row],[e° (Tmax)]])), (EToTable4[[#This Row],[e° (Tmax)]]+EToTable4[[#This Row],[e° (Tmin)]])/2, "")</f>
        <v/>
      </c>
      <c r="V41" s="28" t="str">
        <f>IF(ISNUMBER(EToTable4[[#This Row],[Tdew]]), 0.6108 * EXP( 17.27 * (EToTable4[[#This Row],[Tdew]]) / (EToTable4[[#This Row],[Tdew]]+237.3)), "")</f>
        <v/>
      </c>
      <c r="W41" s="30" t="str">
        <f xml:space="preserve"> EToTable4[[#This Row],[e° (Tdew)]]</f>
        <v/>
      </c>
      <c r="X41" s="28" t="str">
        <f>IF(AND(ISNUMBER(EToTable4[[#This Row],[es]]), ISNUMBER(EToTable4[[#This Row],[ea]])), EToTable4[[#This Row],[es]]-EToTable4[[#This Row],[ea]], "")</f>
        <v/>
      </c>
      <c r="Y41" s="35" t="str">
        <f>IF(ISNUMBER(EToTable4[[#This Row],[Ra]]), (as+bs)*EToTable4[[#This Row],[Ra]], "")</f>
        <v/>
      </c>
      <c r="Z4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1" s="35" t="str">
        <f>IF(ISNUMBER(EToTable4[[#This Row],[Rs]]), (1-albedo)*EToTable4[[#This Row],[Rs]], "")</f>
        <v/>
      </c>
      <c r="AB4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1" s="35" t="str">
        <f>IF(AND(ISNUMBER(EToTable4[[#This Row],[Rns]]), ISNUMBER(EToTable4[[#This Row],[Rnl]])), EToTable4[[#This Row],[Rns]]-EToTable4[[#This Row],[Rnl]], "")</f>
        <v/>
      </c>
      <c r="AD4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2" spans="1:31" x14ac:dyDescent="0.25">
      <c r="A42" s="20"/>
      <c r="B42" s="21"/>
      <c r="C42" s="22"/>
      <c r="D42" s="23"/>
      <c r="E42" s="46"/>
      <c r="F42" s="23"/>
      <c r="G4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2" s="44" t="str">
        <f>IF(AND(ISNUMBER(EToTable4[[#This Row],[Сана]]), ISNUMBER(EToTable4[[#This Row],[Тмин
(°С)]])), EToTable4[[#This Row],[Тмин
(°С)]]-TdewSubtract, "")</f>
        <v/>
      </c>
      <c r="I42" s="38" t="str">
        <f>IF(ISNUMBER(EToTable4[[#This Row],[Сана]]), _xlfn.DAYS(EToTable4[[#This Row],[Сана]], "1/1/" &amp; YEAR(EToTable4[[#This Row],[Сана]])) + 1, "")</f>
        <v/>
      </c>
      <c r="J42" s="35" t="str">
        <f>IF(AND(ISNUMBER(Altitude), ISNUMBER(EToTable4[[#This Row],[Сана]])),  ROUND(101.3 * POWER( (293-0.0065 * Altitude) / 293, 5.26), 2), "")</f>
        <v/>
      </c>
      <c r="K42" s="33" t="str">
        <f>IF(ISNUMBER(EToTable4[[#This Row],[P]]), (Cp * EToTable4[[#This Row],[P]]) / (0.622 * 2.45), "")</f>
        <v/>
      </c>
      <c r="L4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2" s="35" t="str">
        <f>IF(ISNUMBER(EToTable4[[#This Row],[J]]), 0.409  * SIN( (2*PI()/365) * EToTable4[[#This Row],[J]] - 1.39), "")</f>
        <v/>
      </c>
      <c r="N42" s="30" t="str">
        <f>IF(ISNUMBER(EToTable4[[#This Row],[J]]), ROUND(1+0.033 * COS( (2*PI()/365) * EToTable4[[#This Row],[J]]), 4), "")</f>
        <v/>
      </c>
      <c r="O42" s="36" t="str">
        <f>IF(AND(ISNUMBER(Latitude), ISNUMBER(EToTable4[[#This Row],[Сана]])), ROUND((Latitude / 180) * PI(), 3), "")</f>
        <v/>
      </c>
      <c r="P42" s="35" t="str">
        <f>IF(AND(ISNUMBER(EToTable4[[#This Row],[φ]]), ISNUMBER(EToTable4[[#This Row],[δ (rad)]])), ACOS( - 1 * TAN(EToTable4[[#This Row],[φ]]) * TAN(EToTable4[[#This Row],[δ (rad)]])), "")</f>
        <v/>
      </c>
      <c r="Q4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2" s="35" t="str">
        <f xml:space="preserve"> IF(ISNUMBER(EToTable4[[#This Row],[ωs]]), ( 24 / PI()) * EToTable4[[#This Row],[ωs]], "")</f>
        <v/>
      </c>
      <c r="S42" s="35" t="str">
        <f>IF(ISNUMBER(EToTable4[[#This Row],[Тмин
(°С)]]), 0.6108 * EXP( 17.27 * EToTable4[[#This Row],[Тмин
(°С)]] / (EToTable4[[#This Row],[Тмин
(°С)]]+237.3)), "")</f>
        <v/>
      </c>
      <c r="T42" s="35" t="str">
        <f>IF(ISNUMBER(EToTable4[[#This Row],[Тмакс
(°С)]]), 0.6108 * EXP( 17.27 * EToTable4[[#This Row],[Тмакс
(°С)]] / (EToTable4[[#This Row],[Тмакс
(°С)]]+237.3)), "")</f>
        <v/>
      </c>
      <c r="U42" s="35" t="str">
        <f>IF(AND(ISNUMBER(EToTable4[[#This Row],[e° (Tmin)]]), ISNUMBER(EToTable4[[#This Row],[e° (Tmax)]])), (EToTable4[[#This Row],[e° (Tmax)]]+EToTable4[[#This Row],[e° (Tmin)]])/2, "")</f>
        <v/>
      </c>
      <c r="V42" s="28" t="str">
        <f>IF(ISNUMBER(EToTable4[[#This Row],[Tdew]]), 0.6108 * EXP( 17.27 * (EToTable4[[#This Row],[Tdew]]) / (EToTable4[[#This Row],[Tdew]]+237.3)), "")</f>
        <v/>
      </c>
      <c r="W42" s="30" t="str">
        <f xml:space="preserve"> EToTable4[[#This Row],[e° (Tdew)]]</f>
        <v/>
      </c>
      <c r="X42" s="28" t="str">
        <f>IF(AND(ISNUMBER(EToTable4[[#This Row],[es]]), ISNUMBER(EToTable4[[#This Row],[ea]])), EToTable4[[#This Row],[es]]-EToTable4[[#This Row],[ea]], "")</f>
        <v/>
      </c>
      <c r="Y42" s="35" t="str">
        <f>IF(ISNUMBER(EToTable4[[#This Row],[Ra]]), (as+bs)*EToTable4[[#This Row],[Ra]], "")</f>
        <v/>
      </c>
      <c r="Z4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2" s="35" t="str">
        <f>IF(ISNUMBER(EToTable4[[#This Row],[Rs]]), (1-albedo)*EToTable4[[#This Row],[Rs]], "")</f>
        <v/>
      </c>
      <c r="AB4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2" s="35" t="str">
        <f>IF(AND(ISNUMBER(EToTable4[[#This Row],[Rns]]), ISNUMBER(EToTable4[[#This Row],[Rnl]])), EToTable4[[#This Row],[Rns]]-EToTable4[[#This Row],[Rnl]], "")</f>
        <v/>
      </c>
      <c r="AD4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3" spans="1:31" x14ac:dyDescent="0.25">
      <c r="A43" s="20"/>
      <c r="B43" s="21"/>
      <c r="C43" s="22"/>
      <c r="D43" s="23"/>
      <c r="E43" s="46"/>
      <c r="F43" s="23"/>
      <c r="G4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3" s="44" t="str">
        <f>IF(AND(ISNUMBER(EToTable4[[#This Row],[Сана]]), ISNUMBER(EToTable4[[#This Row],[Тмин
(°С)]])), EToTable4[[#This Row],[Тмин
(°С)]]-TdewSubtract, "")</f>
        <v/>
      </c>
      <c r="I43" s="38" t="str">
        <f>IF(ISNUMBER(EToTable4[[#This Row],[Сана]]), _xlfn.DAYS(EToTable4[[#This Row],[Сана]], "1/1/" &amp; YEAR(EToTable4[[#This Row],[Сана]])) + 1, "")</f>
        <v/>
      </c>
      <c r="J43" s="35" t="str">
        <f>IF(AND(ISNUMBER(Altitude), ISNUMBER(EToTable4[[#This Row],[Сана]])),  ROUND(101.3 * POWER( (293-0.0065 * Altitude) / 293, 5.26), 2), "")</f>
        <v/>
      </c>
      <c r="K43" s="33" t="str">
        <f>IF(ISNUMBER(EToTable4[[#This Row],[P]]), (Cp * EToTable4[[#This Row],[P]]) / (0.622 * 2.45), "")</f>
        <v/>
      </c>
      <c r="L4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3" s="35" t="str">
        <f>IF(ISNUMBER(EToTable4[[#This Row],[J]]), 0.409  * SIN( (2*PI()/365) * EToTable4[[#This Row],[J]] - 1.39), "")</f>
        <v/>
      </c>
      <c r="N43" s="30" t="str">
        <f>IF(ISNUMBER(EToTable4[[#This Row],[J]]), ROUND(1+0.033 * COS( (2*PI()/365) * EToTable4[[#This Row],[J]]), 4), "")</f>
        <v/>
      </c>
      <c r="O43" s="36" t="str">
        <f>IF(AND(ISNUMBER(Latitude), ISNUMBER(EToTable4[[#This Row],[Сана]])), ROUND((Latitude / 180) * PI(), 3), "")</f>
        <v/>
      </c>
      <c r="P43" s="35" t="str">
        <f>IF(AND(ISNUMBER(EToTable4[[#This Row],[φ]]), ISNUMBER(EToTable4[[#This Row],[δ (rad)]])), ACOS( - 1 * TAN(EToTable4[[#This Row],[φ]]) * TAN(EToTable4[[#This Row],[δ (rad)]])), "")</f>
        <v/>
      </c>
      <c r="Q4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3" s="35" t="str">
        <f xml:space="preserve"> IF(ISNUMBER(EToTable4[[#This Row],[ωs]]), ( 24 / PI()) * EToTable4[[#This Row],[ωs]], "")</f>
        <v/>
      </c>
      <c r="S43" s="35" t="str">
        <f>IF(ISNUMBER(EToTable4[[#This Row],[Тмин
(°С)]]), 0.6108 * EXP( 17.27 * EToTable4[[#This Row],[Тмин
(°С)]] / (EToTable4[[#This Row],[Тмин
(°С)]]+237.3)), "")</f>
        <v/>
      </c>
      <c r="T43" s="35" t="str">
        <f>IF(ISNUMBER(EToTable4[[#This Row],[Тмакс
(°С)]]), 0.6108 * EXP( 17.27 * EToTable4[[#This Row],[Тмакс
(°С)]] / (EToTable4[[#This Row],[Тмакс
(°С)]]+237.3)), "")</f>
        <v/>
      </c>
      <c r="U43" s="35" t="str">
        <f>IF(AND(ISNUMBER(EToTable4[[#This Row],[e° (Tmin)]]), ISNUMBER(EToTable4[[#This Row],[e° (Tmax)]])), (EToTable4[[#This Row],[e° (Tmax)]]+EToTable4[[#This Row],[e° (Tmin)]])/2, "")</f>
        <v/>
      </c>
      <c r="V43" s="28" t="str">
        <f>IF(ISNUMBER(EToTable4[[#This Row],[Tdew]]), 0.6108 * EXP( 17.27 * (EToTable4[[#This Row],[Tdew]]) / (EToTable4[[#This Row],[Tdew]]+237.3)), "")</f>
        <v/>
      </c>
      <c r="W43" s="30" t="str">
        <f xml:space="preserve"> EToTable4[[#This Row],[e° (Tdew)]]</f>
        <v/>
      </c>
      <c r="X43" s="28" t="str">
        <f>IF(AND(ISNUMBER(EToTable4[[#This Row],[es]]), ISNUMBER(EToTable4[[#This Row],[ea]])), EToTable4[[#This Row],[es]]-EToTable4[[#This Row],[ea]], "")</f>
        <v/>
      </c>
      <c r="Y43" s="35" t="str">
        <f>IF(ISNUMBER(EToTable4[[#This Row],[Ra]]), (as+bs)*EToTable4[[#This Row],[Ra]], "")</f>
        <v/>
      </c>
      <c r="Z4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3" s="35" t="str">
        <f>IF(ISNUMBER(EToTable4[[#This Row],[Rs]]), (1-albedo)*EToTable4[[#This Row],[Rs]], "")</f>
        <v/>
      </c>
      <c r="AB4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3" s="35" t="str">
        <f>IF(AND(ISNUMBER(EToTable4[[#This Row],[Rns]]), ISNUMBER(EToTable4[[#This Row],[Rnl]])), EToTable4[[#This Row],[Rns]]-EToTable4[[#This Row],[Rnl]], "")</f>
        <v/>
      </c>
      <c r="AD4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4" spans="1:31" x14ac:dyDescent="0.25">
      <c r="A44" s="20"/>
      <c r="B44" s="21"/>
      <c r="C44" s="22"/>
      <c r="D44" s="23"/>
      <c r="E44" s="46"/>
      <c r="F44" s="23"/>
      <c r="G4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4" s="44" t="str">
        <f>IF(AND(ISNUMBER(EToTable4[[#This Row],[Сана]]), ISNUMBER(EToTable4[[#This Row],[Тмин
(°С)]])), EToTable4[[#This Row],[Тмин
(°С)]]-TdewSubtract, "")</f>
        <v/>
      </c>
      <c r="I44" s="38" t="str">
        <f>IF(ISNUMBER(EToTable4[[#This Row],[Сана]]), _xlfn.DAYS(EToTable4[[#This Row],[Сана]], "1/1/" &amp; YEAR(EToTable4[[#This Row],[Сана]])) + 1, "")</f>
        <v/>
      </c>
      <c r="J44" s="35" t="str">
        <f>IF(AND(ISNUMBER(Altitude), ISNUMBER(EToTable4[[#This Row],[Сана]])),  ROUND(101.3 * POWER( (293-0.0065 * Altitude) / 293, 5.26), 2), "")</f>
        <v/>
      </c>
      <c r="K44" s="33" t="str">
        <f>IF(ISNUMBER(EToTable4[[#This Row],[P]]), (Cp * EToTable4[[#This Row],[P]]) / (0.622 * 2.45), "")</f>
        <v/>
      </c>
      <c r="L4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4" s="35" t="str">
        <f>IF(ISNUMBER(EToTable4[[#This Row],[J]]), 0.409  * SIN( (2*PI()/365) * EToTable4[[#This Row],[J]] - 1.39), "")</f>
        <v/>
      </c>
      <c r="N44" s="30" t="str">
        <f>IF(ISNUMBER(EToTable4[[#This Row],[J]]), ROUND(1+0.033 * COS( (2*PI()/365) * EToTable4[[#This Row],[J]]), 4), "")</f>
        <v/>
      </c>
      <c r="O44" s="36" t="str">
        <f>IF(AND(ISNUMBER(Latitude), ISNUMBER(EToTable4[[#This Row],[Сана]])), ROUND((Latitude / 180) * PI(), 3), "")</f>
        <v/>
      </c>
      <c r="P44" s="35" t="str">
        <f>IF(AND(ISNUMBER(EToTable4[[#This Row],[φ]]), ISNUMBER(EToTable4[[#This Row],[δ (rad)]])), ACOS( - 1 * TAN(EToTable4[[#This Row],[φ]]) * TAN(EToTable4[[#This Row],[δ (rad)]])), "")</f>
        <v/>
      </c>
      <c r="Q4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4" s="35" t="str">
        <f xml:space="preserve"> IF(ISNUMBER(EToTable4[[#This Row],[ωs]]), ( 24 / PI()) * EToTable4[[#This Row],[ωs]], "")</f>
        <v/>
      </c>
      <c r="S44" s="35" t="str">
        <f>IF(ISNUMBER(EToTable4[[#This Row],[Тмин
(°С)]]), 0.6108 * EXP( 17.27 * EToTable4[[#This Row],[Тмин
(°С)]] / (EToTable4[[#This Row],[Тмин
(°С)]]+237.3)), "")</f>
        <v/>
      </c>
      <c r="T44" s="35" t="str">
        <f>IF(ISNUMBER(EToTable4[[#This Row],[Тмакс
(°С)]]), 0.6108 * EXP( 17.27 * EToTable4[[#This Row],[Тмакс
(°С)]] / (EToTable4[[#This Row],[Тмакс
(°С)]]+237.3)), "")</f>
        <v/>
      </c>
      <c r="U44" s="35" t="str">
        <f>IF(AND(ISNUMBER(EToTable4[[#This Row],[e° (Tmin)]]), ISNUMBER(EToTable4[[#This Row],[e° (Tmax)]])), (EToTable4[[#This Row],[e° (Tmax)]]+EToTable4[[#This Row],[e° (Tmin)]])/2, "")</f>
        <v/>
      </c>
      <c r="V44" s="28" t="str">
        <f>IF(ISNUMBER(EToTable4[[#This Row],[Tdew]]), 0.6108 * EXP( 17.27 * (EToTable4[[#This Row],[Tdew]]) / (EToTable4[[#This Row],[Tdew]]+237.3)), "")</f>
        <v/>
      </c>
      <c r="W44" s="30" t="str">
        <f xml:space="preserve"> EToTable4[[#This Row],[e° (Tdew)]]</f>
        <v/>
      </c>
      <c r="X44" s="28" t="str">
        <f>IF(AND(ISNUMBER(EToTable4[[#This Row],[es]]), ISNUMBER(EToTable4[[#This Row],[ea]])), EToTable4[[#This Row],[es]]-EToTable4[[#This Row],[ea]], "")</f>
        <v/>
      </c>
      <c r="Y44" s="35" t="str">
        <f>IF(ISNUMBER(EToTable4[[#This Row],[Ra]]), (as+bs)*EToTable4[[#This Row],[Ra]], "")</f>
        <v/>
      </c>
      <c r="Z4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4" s="35" t="str">
        <f>IF(ISNUMBER(EToTable4[[#This Row],[Rs]]), (1-albedo)*EToTable4[[#This Row],[Rs]], "")</f>
        <v/>
      </c>
      <c r="AB4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4" s="35" t="str">
        <f>IF(AND(ISNUMBER(EToTable4[[#This Row],[Rns]]), ISNUMBER(EToTable4[[#This Row],[Rnl]])), EToTable4[[#This Row],[Rns]]-EToTable4[[#This Row],[Rnl]], "")</f>
        <v/>
      </c>
      <c r="AD4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5" spans="1:31" x14ac:dyDescent="0.25">
      <c r="A45" s="20"/>
      <c r="B45" s="21"/>
      <c r="C45" s="22"/>
      <c r="D45" s="23"/>
      <c r="E45" s="46"/>
      <c r="F45" s="23"/>
      <c r="G4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5" s="44" t="str">
        <f>IF(AND(ISNUMBER(EToTable4[[#This Row],[Сана]]), ISNUMBER(EToTable4[[#This Row],[Тмин
(°С)]])), EToTable4[[#This Row],[Тмин
(°С)]]-TdewSubtract, "")</f>
        <v/>
      </c>
      <c r="I45" s="38" t="str">
        <f>IF(ISNUMBER(EToTable4[[#This Row],[Сана]]), _xlfn.DAYS(EToTable4[[#This Row],[Сана]], "1/1/" &amp; YEAR(EToTable4[[#This Row],[Сана]])) + 1, "")</f>
        <v/>
      </c>
      <c r="J45" s="35" t="str">
        <f>IF(AND(ISNUMBER(Altitude), ISNUMBER(EToTable4[[#This Row],[Сана]])),  ROUND(101.3 * POWER( (293-0.0065 * Altitude) / 293, 5.26), 2), "")</f>
        <v/>
      </c>
      <c r="K45" s="33" t="str">
        <f>IF(ISNUMBER(EToTable4[[#This Row],[P]]), (Cp * EToTable4[[#This Row],[P]]) / (0.622 * 2.45), "")</f>
        <v/>
      </c>
      <c r="L4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5" s="35" t="str">
        <f>IF(ISNUMBER(EToTable4[[#This Row],[J]]), 0.409  * SIN( (2*PI()/365) * EToTable4[[#This Row],[J]] - 1.39), "")</f>
        <v/>
      </c>
      <c r="N45" s="30" t="str">
        <f>IF(ISNUMBER(EToTable4[[#This Row],[J]]), ROUND(1+0.033 * COS( (2*PI()/365) * EToTable4[[#This Row],[J]]), 4), "")</f>
        <v/>
      </c>
      <c r="O45" s="36" t="str">
        <f>IF(AND(ISNUMBER(Latitude), ISNUMBER(EToTable4[[#This Row],[Сана]])), ROUND((Latitude / 180) * PI(), 3), "")</f>
        <v/>
      </c>
      <c r="P45" s="35" t="str">
        <f>IF(AND(ISNUMBER(EToTable4[[#This Row],[φ]]), ISNUMBER(EToTable4[[#This Row],[δ (rad)]])), ACOS( - 1 * TAN(EToTable4[[#This Row],[φ]]) * TAN(EToTable4[[#This Row],[δ (rad)]])), "")</f>
        <v/>
      </c>
      <c r="Q4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5" s="35" t="str">
        <f xml:space="preserve"> IF(ISNUMBER(EToTable4[[#This Row],[ωs]]), ( 24 / PI()) * EToTable4[[#This Row],[ωs]], "")</f>
        <v/>
      </c>
      <c r="S45" s="35" t="str">
        <f>IF(ISNUMBER(EToTable4[[#This Row],[Тмин
(°С)]]), 0.6108 * EXP( 17.27 * EToTable4[[#This Row],[Тмин
(°С)]] / (EToTable4[[#This Row],[Тмин
(°С)]]+237.3)), "")</f>
        <v/>
      </c>
      <c r="T45" s="35" t="str">
        <f>IF(ISNUMBER(EToTable4[[#This Row],[Тмакс
(°С)]]), 0.6108 * EXP( 17.27 * EToTable4[[#This Row],[Тмакс
(°С)]] / (EToTable4[[#This Row],[Тмакс
(°С)]]+237.3)), "")</f>
        <v/>
      </c>
      <c r="U45" s="35" t="str">
        <f>IF(AND(ISNUMBER(EToTable4[[#This Row],[e° (Tmin)]]), ISNUMBER(EToTable4[[#This Row],[e° (Tmax)]])), (EToTable4[[#This Row],[e° (Tmax)]]+EToTable4[[#This Row],[e° (Tmin)]])/2, "")</f>
        <v/>
      </c>
      <c r="V45" s="28" t="str">
        <f>IF(ISNUMBER(EToTable4[[#This Row],[Tdew]]), 0.6108 * EXP( 17.27 * (EToTable4[[#This Row],[Tdew]]) / (EToTable4[[#This Row],[Tdew]]+237.3)), "")</f>
        <v/>
      </c>
      <c r="W45" s="30" t="str">
        <f xml:space="preserve"> EToTable4[[#This Row],[e° (Tdew)]]</f>
        <v/>
      </c>
      <c r="X45" s="28" t="str">
        <f>IF(AND(ISNUMBER(EToTable4[[#This Row],[es]]), ISNUMBER(EToTable4[[#This Row],[ea]])), EToTable4[[#This Row],[es]]-EToTable4[[#This Row],[ea]], "")</f>
        <v/>
      </c>
      <c r="Y45" s="35" t="str">
        <f>IF(ISNUMBER(EToTable4[[#This Row],[Ra]]), (as+bs)*EToTable4[[#This Row],[Ra]], "")</f>
        <v/>
      </c>
      <c r="Z4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5" s="35" t="str">
        <f>IF(ISNUMBER(EToTable4[[#This Row],[Rs]]), (1-albedo)*EToTable4[[#This Row],[Rs]], "")</f>
        <v/>
      </c>
      <c r="AB4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5" s="35" t="str">
        <f>IF(AND(ISNUMBER(EToTable4[[#This Row],[Rns]]), ISNUMBER(EToTable4[[#This Row],[Rnl]])), EToTable4[[#This Row],[Rns]]-EToTable4[[#This Row],[Rnl]], "")</f>
        <v/>
      </c>
      <c r="AD4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6" spans="1:31" x14ac:dyDescent="0.25">
      <c r="A46" s="20"/>
      <c r="B46" s="21"/>
      <c r="C46" s="22"/>
      <c r="D46" s="23"/>
      <c r="E46" s="46"/>
      <c r="F46" s="23"/>
      <c r="G4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6" s="44" t="str">
        <f>IF(AND(ISNUMBER(EToTable4[[#This Row],[Сана]]), ISNUMBER(EToTable4[[#This Row],[Тмин
(°С)]])), EToTable4[[#This Row],[Тмин
(°С)]]-TdewSubtract, "")</f>
        <v/>
      </c>
      <c r="I46" s="38" t="str">
        <f>IF(ISNUMBER(EToTable4[[#This Row],[Сана]]), _xlfn.DAYS(EToTable4[[#This Row],[Сана]], "1/1/" &amp; YEAR(EToTable4[[#This Row],[Сана]])) + 1, "")</f>
        <v/>
      </c>
      <c r="J46" s="35" t="str">
        <f>IF(AND(ISNUMBER(Altitude), ISNUMBER(EToTable4[[#This Row],[Сана]])),  ROUND(101.3 * POWER( (293-0.0065 * Altitude) / 293, 5.26), 2), "")</f>
        <v/>
      </c>
      <c r="K46" s="33" t="str">
        <f>IF(ISNUMBER(EToTable4[[#This Row],[P]]), (Cp * EToTable4[[#This Row],[P]]) / (0.622 * 2.45), "")</f>
        <v/>
      </c>
      <c r="L4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6" s="35" t="str">
        <f>IF(ISNUMBER(EToTable4[[#This Row],[J]]), 0.409  * SIN( (2*PI()/365) * EToTable4[[#This Row],[J]] - 1.39), "")</f>
        <v/>
      </c>
      <c r="N46" s="30" t="str">
        <f>IF(ISNUMBER(EToTable4[[#This Row],[J]]), ROUND(1+0.033 * COS( (2*PI()/365) * EToTable4[[#This Row],[J]]), 4), "")</f>
        <v/>
      </c>
      <c r="O46" s="36" t="str">
        <f>IF(AND(ISNUMBER(Latitude), ISNUMBER(EToTable4[[#This Row],[Сана]])), ROUND((Latitude / 180) * PI(), 3), "")</f>
        <v/>
      </c>
      <c r="P46" s="35" t="str">
        <f>IF(AND(ISNUMBER(EToTable4[[#This Row],[φ]]), ISNUMBER(EToTable4[[#This Row],[δ (rad)]])), ACOS( - 1 * TAN(EToTable4[[#This Row],[φ]]) * TAN(EToTable4[[#This Row],[δ (rad)]])), "")</f>
        <v/>
      </c>
      <c r="Q4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6" s="35" t="str">
        <f xml:space="preserve"> IF(ISNUMBER(EToTable4[[#This Row],[ωs]]), ( 24 / PI()) * EToTable4[[#This Row],[ωs]], "")</f>
        <v/>
      </c>
      <c r="S46" s="35" t="str">
        <f>IF(ISNUMBER(EToTable4[[#This Row],[Тмин
(°С)]]), 0.6108 * EXP( 17.27 * EToTable4[[#This Row],[Тмин
(°С)]] / (EToTable4[[#This Row],[Тмин
(°С)]]+237.3)), "")</f>
        <v/>
      </c>
      <c r="T46" s="35" t="str">
        <f>IF(ISNUMBER(EToTable4[[#This Row],[Тмакс
(°С)]]), 0.6108 * EXP( 17.27 * EToTable4[[#This Row],[Тмакс
(°С)]] / (EToTable4[[#This Row],[Тмакс
(°С)]]+237.3)), "")</f>
        <v/>
      </c>
      <c r="U46" s="35" t="str">
        <f>IF(AND(ISNUMBER(EToTable4[[#This Row],[e° (Tmin)]]), ISNUMBER(EToTable4[[#This Row],[e° (Tmax)]])), (EToTable4[[#This Row],[e° (Tmax)]]+EToTable4[[#This Row],[e° (Tmin)]])/2, "")</f>
        <v/>
      </c>
      <c r="V46" s="28" t="str">
        <f>IF(ISNUMBER(EToTable4[[#This Row],[Tdew]]), 0.6108 * EXP( 17.27 * (EToTable4[[#This Row],[Tdew]]) / (EToTable4[[#This Row],[Tdew]]+237.3)), "")</f>
        <v/>
      </c>
      <c r="W46" s="30" t="str">
        <f xml:space="preserve"> EToTable4[[#This Row],[e° (Tdew)]]</f>
        <v/>
      </c>
      <c r="X46" s="28" t="str">
        <f>IF(AND(ISNUMBER(EToTable4[[#This Row],[es]]), ISNUMBER(EToTable4[[#This Row],[ea]])), EToTable4[[#This Row],[es]]-EToTable4[[#This Row],[ea]], "")</f>
        <v/>
      </c>
      <c r="Y46" s="35" t="str">
        <f>IF(ISNUMBER(EToTable4[[#This Row],[Ra]]), (as+bs)*EToTable4[[#This Row],[Ra]], "")</f>
        <v/>
      </c>
      <c r="Z4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6" s="35" t="str">
        <f>IF(ISNUMBER(EToTable4[[#This Row],[Rs]]), (1-albedo)*EToTable4[[#This Row],[Rs]], "")</f>
        <v/>
      </c>
      <c r="AB4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6" s="35" t="str">
        <f>IF(AND(ISNUMBER(EToTable4[[#This Row],[Rns]]), ISNUMBER(EToTable4[[#This Row],[Rnl]])), EToTable4[[#This Row],[Rns]]-EToTable4[[#This Row],[Rnl]], "")</f>
        <v/>
      </c>
      <c r="AD4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7" spans="1:31" x14ac:dyDescent="0.25">
      <c r="A47" s="20"/>
      <c r="B47" s="21"/>
      <c r="C47" s="22"/>
      <c r="D47" s="23"/>
      <c r="E47" s="46"/>
      <c r="F47" s="23"/>
      <c r="G4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7" s="44" t="str">
        <f>IF(AND(ISNUMBER(EToTable4[[#This Row],[Сана]]), ISNUMBER(EToTable4[[#This Row],[Тмин
(°С)]])), EToTable4[[#This Row],[Тмин
(°С)]]-TdewSubtract, "")</f>
        <v/>
      </c>
      <c r="I47" s="38" t="str">
        <f>IF(ISNUMBER(EToTable4[[#This Row],[Сана]]), _xlfn.DAYS(EToTable4[[#This Row],[Сана]], "1/1/" &amp; YEAR(EToTable4[[#This Row],[Сана]])) + 1, "")</f>
        <v/>
      </c>
      <c r="J47" s="35" t="str">
        <f>IF(AND(ISNUMBER(Altitude), ISNUMBER(EToTable4[[#This Row],[Сана]])),  ROUND(101.3 * POWER( (293-0.0065 * Altitude) / 293, 5.26), 2), "")</f>
        <v/>
      </c>
      <c r="K47" s="33" t="str">
        <f>IF(ISNUMBER(EToTable4[[#This Row],[P]]), (Cp * EToTable4[[#This Row],[P]]) / (0.622 * 2.45), "")</f>
        <v/>
      </c>
      <c r="L4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7" s="35" t="str">
        <f>IF(ISNUMBER(EToTable4[[#This Row],[J]]), 0.409  * SIN( (2*PI()/365) * EToTable4[[#This Row],[J]] - 1.39), "")</f>
        <v/>
      </c>
      <c r="N47" s="30" t="str">
        <f>IF(ISNUMBER(EToTable4[[#This Row],[J]]), ROUND(1+0.033 * COS( (2*PI()/365) * EToTable4[[#This Row],[J]]), 4), "")</f>
        <v/>
      </c>
      <c r="O47" s="36" t="str">
        <f>IF(AND(ISNUMBER(Latitude), ISNUMBER(EToTable4[[#This Row],[Сана]])), ROUND((Latitude / 180) * PI(), 3), "")</f>
        <v/>
      </c>
      <c r="P47" s="35" t="str">
        <f>IF(AND(ISNUMBER(EToTable4[[#This Row],[φ]]), ISNUMBER(EToTable4[[#This Row],[δ (rad)]])), ACOS( - 1 * TAN(EToTable4[[#This Row],[φ]]) * TAN(EToTable4[[#This Row],[δ (rad)]])), "")</f>
        <v/>
      </c>
      <c r="Q4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7" s="35" t="str">
        <f xml:space="preserve"> IF(ISNUMBER(EToTable4[[#This Row],[ωs]]), ( 24 / PI()) * EToTable4[[#This Row],[ωs]], "")</f>
        <v/>
      </c>
      <c r="S47" s="35" t="str">
        <f>IF(ISNUMBER(EToTable4[[#This Row],[Тмин
(°С)]]), 0.6108 * EXP( 17.27 * EToTable4[[#This Row],[Тмин
(°С)]] / (EToTable4[[#This Row],[Тмин
(°С)]]+237.3)), "")</f>
        <v/>
      </c>
      <c r="T47" s="35" t="str">
        <f>IF(ISNUMBER(EToTable4[[#This Row],[Тмакс
(°С)]]), 0.6108 * EXP( 17.27 * EToTable4[[#This Row],[Тмакс
(°С)]] / (EToTable4[[#This Row],[Тмакс
(°С)]]+237.3)), "")</f>
        <v/>
      </c>
      <c r="U47" s="35" t="str">
        <f>IF(AND(ISNUMBER(EToTable4[[#This Row],[e° (Tmin)]]), ISNUMBER(EToTable4[[#This Row],[e° (Tmax)]])), (EToTable4[[#This Row],[e° (Tmax)]]+EToTable4[[#This Row],[e° (Tmin)]])/2, "")</f>
        <v/>
      </c>
      <c r="V47" s="28" t="str">
        <f>IF(ISNUMBER(EToTable4[[#This Row],[Tdew]]), 0.6108 * EXP( 17.27 * (EToTable4[[#This Row],[Tdew]]) / (EToTable4[[#This Row],[Tdew]]+237.3)), "")</f>
        <v/>
      </c>
      <c r="W47" s="30" t="str">
        <f xml:space="preserve"> EToTable4[[#This Row],[e° (Tdew)]]</f>
        <v/>
      </c>
      <c r="X47" s="28" t="str">
        <f>IF(AND(ISNUMBER(EToTable4[[#This Row],[es]]), ISNUMBER(EToTable4[[#This Row],[ea]])), EToTable4[[#This Row],[es]]-EToTable4[[#This Row],[ea]], "")</f>
        <v/>
      </c>
      <c r="Y47" s="35" t="str">
        <f>IF(ISNUMBER(EToTable4[[#This Row],[Ra]]), (as+bs)*EToTable4[[#This Row],[Ra]], "")</f>
        <v/>
      </c>
      <c r="Z4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7" s="35" t="str">
        <f>IF(ISNUMBER(EToTable4[[#This Row],[Rs]]), (1-albedo)*EToTable4[[#This Row],[Rs]], "")</f>
        <v/>
      </c>
      <c r="AB4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7" s="35" t="str">
        <f>IF(AND(ISNUMBER(EToTable4[[#This Row],[Rns]]), ISNUMBER(EToTable4[[#This Row],[Rnl]])), EToTable4[[#This Row],[Rns]]-EToTable4[[#This Row],[Rnl]], "")</f>
        <v/>
      </c>
      <c r="AD4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8" spans="1:31" x14ac:dyDescent="0.25">
      <c r="A48" s="20"/>
      <c r="B48" s="21"/>
      <c r="C48" s="22"/>
      <c r="D48" s="23"/>
      <c r="E48" s="46"/>
      <c r="F48" s="23"/>
      <c r="G4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8" s="44" t="str">
        <f>IF(AND(ISNUMBER(EToTable4[[#This Row],[Сана]]), ISNUMBER(EToTable4[[#This Row],[Тмин
(°С)]])), EToTable4[[#This Row],[Тмин
(°С)]]-TdewSubtract, "")</f>
        <v/>
      </c>
      <c r="I48" s="38" t="str">
        <f>IF(ISNUMBER(EToTable4[[#This Row],[Сана]]), _xlfn.DAYS(EToTable4[[#This Row],[Сана]], "1/1/" &amp; YEAR(EToTable4[[#This Row],[Сана]])) + 1, "")</f>
        <v/>
      </c>
      <c r="J48" s="35" t="str">
        <f>IF(AND(ISNUMBER(Altitude), ISNUMBER(EToTable4[[#This Row],[Сана]])),  ROUND(101.3 * POWER( (293-0.0065 * Altitude) / 293, 5.26), 2), "")</f>
        <v/>
      </c>
      <c r="K48" s="33" t="str">
        <f>IF(ISNUMBER(EToTable4[[#This Row],[P]]), (Cp * EToTable4[[#This Row],[P]]) / (0.622 * 2.45), "")</f>
        <v/>
      </c>
      <c r="L4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8" s="35" t="str">
        <f>IF(ISNUMBER(EToTable4[[#This Row],[J]]), 0.409  * SIN( (2*PI()/365) * EToTable4[[#This Row],[J]] - 1.39), "")</f>
        <v/>
      </c>
      <c r="N48" s="30" t="str">
        <f>IF(ISNUMBER(EToTable4[[#This Row],[J]]), ROUND(1+0.033 * COS( (2*PI()/365) * EToTable4[[#This Row],[J]]), 4), "")</f>
        <v/>
      </c>
      <c r="O48" s="36" t="str">
        <f>IF(AND(ISNUMBER(Latitude), ISNUMBER(EToTable4[[#This Row],[Сана]])), ROUND((Latitude / 180) * PI(), 3), "")</f>
        <v/>
      </c>
      <c r="P48" s="35" t="str">
        <f>IF(AND(ISNUMBER(EToTable4[[#This Row],[φ]]), ISNUMBER(EToTable4[[#This Row],[δ (rad)]])), ACOS( - 1 * TAN(EToTable4[[#This Row],[φ]]) * TAN(EToTable4[[#This Row],[δ (rad)]])), "")</f>
        <v/>
      </c>
      <c r="Q4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8" s="35" t="str">
        <f xml:space="preserve"> IF(ISNUMBER(EToTable4[[#This Row],[ωs]]), ( 24 / PI()) * EToTable4[[#This Row],[ωs]], "")</f>
        <v/>
      </c>
      <c r="S48" s="35" t="str">
        <f>IF(ISNUMBER(EToTable4[[#This Row],[Тмин
(°С)]]), 0.6108 * EXP( 17.27 * EToTable4[[#This Row],[Тмин
(°С)]] / (EToTable4[[#This Row],[Тмин
(°С)]]+237.3)), "")</f>
        <v/>
      </c>
      <c r="T48" s="35" t="str">
        <f>IF(ISNUMBER(EToTable4[[#This Row],[Тмакс
(°С)]]), 0.6108 * EXP( 17.27 * EToTable4[[#This Row],[Тмакс
(°С)]] / (EToTable4[[#This Row],[Тмакс
(°С)]]+237.3)), "")</f>
        <v/>
      </c>
      <c r="U48" s="35" t="str">
        <f>IF(AND(ISNUMBER(EToTable4[[#This Row],[e° (Tmin)]]), ISNUMBER(EToTable4[[#This Row],[e° (Tmax)]])), (EToTable4[[#This Row],[e° (Tmax)]]+EToTable4[[#This Row],[e° (Tmin)]])/2, "")</f>
        <v/>
      </c>
      <c r="V48" s="28" t="str">
        <f>IF(ISNUMBER(EToTable4[[#This Row],[Tdew]]), 0.6108 * EXP( 17.27 * (EToTable4[[#This Row],[Tdew]]) / (EToTable4[[#This Row],[Tdew]]+237.3)), "")</f>
        <v/>
      </c>
      <c r="W48" s="30" t="str">
        <f xml:space="preserve"> EToTable4[[#This Row],[e° (Tdew)]]</f>
        <v/>
      </c>
      <c r="X48" s="28" t="str">
        <f>IF(AND(ISNUMBER(EToTable4[[#This Row],[es]]), ISNUMBER(EToTable4[[#This Row],[ea]])), EToTable4[[#This Row],[es]]-EToTable4[[#This Row],[ea]], "")</f>
        <v/>
      </c>
      <c r="Y48" s="35" t="str">
        <f>IF(ISNUMBER(EToTable4[[#This Row],[Ra]]), (as+bs)*EToTable4[[#This Row],[Ra]], "")</f>
        <v/>
      </c>
      <c r="Z4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8" s="35" t="str">
        <f>IF(ISNUMBER(EToTable4[[#This Row],[Rs]]), (1-albedo)*EToTable4[[#This Row],[Rs]], "")</f>
        <v/>
      </c>
      <c r="AB4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8" s="35" t="str">
        <f>IF(AND(ISNUMBER(EToTable4[[#This Row],[Rns]]), ISNUMBER(EToTable4[[#This Row],[Rnl]])), EToTable4[[#This Row],[Rns]]-EToTable4[[#This Row],[Rnl]], "")</f>
        <v/>
      </c>
      <c r="AD4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49" spans="1:31" x14ac:dyDescent="0.25">
      <c r="A49" s="20"/>
      <c r="B49" s="21"/>
      <c r="C49" s="22"/>
      <c r="D49" s="23"/>
      <c r="E49" s="46"/>
      <c r="F49" s="23"/>
      <c r="G4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49" s="44" t="str">
        <f>IF(AND(ISNUMBER(EToTable4[[#This Row],[Сана]]), ISNUMBER(EToTable4[[#This Row],[Тмин
(°С)]])), EToTable4[[#This Row],[Тмин
(°С)]]-TdewSubtract, "")</f>
        <v/>
      </c>
      <c r="I49" s="38" t="str">
        <f>IF(ISNUMBER(EToTable4[[#This Row],[Сана]]), _xlfn.DAYS(EToTable4[[#This Row],[Сана]], "1/1/" &amp; YEAR(EToTable4[[#This Row],[Сана]])) + 1, "")</f>
        <v/>
      </c>
      <c r="J49" s="35" t="str">
        <f>IF(AND(ISNUMBER(Altitude), ISNUMBER(EToTable4[[#This Row],[Сана]])),  ROUND(101.3 * POWER( (293-0.0065 * Altitude) / 293, 5.26), 2), "")</f>
        <v/>
      </c>
      <c r="K49" s="33" t="str">
        <f>IF(ISNUMBER(EToTable4[[#This Row],[P]]), (Cp * EToTable4[[#This Row],[P]]) / (0.622 * 2.45), "")</f>
        <v/>
      </c>
      <c r="L4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49" s="35" t="str">
        <f>IF(ISNUMBER(EToTable4[[#This Row],[J]]), 0.409  * SIN( (2*PI()/365) * EToTable4[[#This Row],[J]] - 1.39), "")</f>
        <v/>
      </c>
      <c r="N49" s="30" t="str">
        <f>IF(ISNUMBER(EToTable4[[#This Row],[J]]), ROUND(1+0.033 * COS( (2*PI()/365) * EToTable4[[#This Row],[J]]), 4), "")</f>
        <v/>
      </c>
      <c r="O49" s="36" t="str">
        <f>IF(AND(ISNUMBER(Latitude), ISNUMBER(EToTable4[[#This Row],[Сана]])), ROUND((Latitude / 180) * PI(), 3), "")</f>
        <v/>
      </c>
      <c r="P49" s="35" t="str">
        <f>IF(AND(ISNUMBER(EToTable4[[#This Row],[φ]]), ISNUMBER(EToTable4[[#This Row],[δ (rad)]])), ACOS( - 1 * TAN(EToTable4[[#This Row],[φ]]) * TAN(EToTable4[[#This Row],[δ (rad)]])), "")</f>
        <v/>
      </c>
      <c r="Q4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49" s="35" t="str">
        <f xml:space="preserve"> IF(ISNUMBER(EToTable4[[#This Row],[ωs]]), ( 24 / PI()) * EToTable4[[#This Row],[ωs]], "")</f>
        <v/>
      </c>
      <c r="S49" s="35" t="str">
        <f>IF(ISNUMBER(EToTable4[[#This Row],[Тмин
(°С)]]), 0.6108 * EXP( 17.27 * EToTable4[[#This Row],[Тмин
(°С)]] / (EToTable4[[#This Row],[Тмин
(°С)]]+237.3)), "")</f>
        <v/>
      </c>
      <c r="T49" s="35" t="str">
        <f>IF(ISNUMBER(EToTable4[[#This Row],[Тмакс
(°С)]]), 0.6108 * EXP( 17.27 * EToTable4[[#This Row],[Тмакс
(°С)]] / (EToTable4[[#This Row],[Тмакс
(°С)]]+237.3)), "")</f>
        <v/>
      </c>
      <c r="U49" s="35" t="str">
        <f>IF(AND(ISNUMBER(EToTable4[[#This Row],[e° (Tmin)]]), ISNUMBER(EToTable4[[#This Row],[e° (Tmax)]])), (EToTable4[[#This Row],[e° (Tmax)]]+EToTable4[[#This Row],[e° (Tmin)]])/2, "")</f>
        <v/>
      </c>
      <c r="V49" s="28" t="str">
        <f>IF(ISNUMBER(EToTable4[[#This Row],[Tdew]]), 0.6108 * EXP( 17.27 * (EToTable4[[#This Row],[Tdew]]) / (EToTable4[[#This Row],[Tdew]]+237.3)), "")</f>
        <v/>
      </c>
      <c r="W49" s="30" t="str">
        <f xml:space="preserve"> EToTable4[[#This Row],[e° (Tdew)]]</f>
        <v/>
      </c>
      <c r="X49" s="28" t="str">
        <f>IF(AND(ISNUMBER(EToTable4[[#This Row],[es]]), ISNUMBER(EToTable4[[#This Row],[ea]])), EToTable4[[#This Row],[es]]-EToTable4[[#This Row],[ea]], "")</f>
        <v/>
      </c>
      <c r="Y49" s="35" t="str">
        <f>IF(ISNUMBER(EToTable4[[#This Row],[Ra]]), (as+bs)*EToTable4[[#This Row],[Ra]], "")</f>
        <v/>
      </c>
      <c r="Z4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49" s="35" t="str">
        <f>IF(ISNUMBER(EToTable4[[#This Row],[Rs]]), (1-albedo)*EToTable4[[#This Row],[Rs]], "")</f>
        <v/>
      </c>
      <c r="AB4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49" s="35" t="str">
        <f>IF(AND(ISNUMBER(EToTable4[[#This Row],[Rns]]), ISNUMBER(EToTable4[[#This Row],[Rnl]])), EToTable4[[#This Row],[Rns]]-EToTable4[[#This Row],[Rnl]], "")</f>
        <v/>
      </c>
      <c r="AD4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4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0" spans="1:31" x14ac:dyDescent="0.25">
      <c r="A50" s="20"/>
      <c r="B50" s="21"/>
      <c r="C50" s="22"/>
      <c r="D50" s="23"/>
      <c r="E50" s="46"/>
      <c r="F50" s="23"/>
      <c r="G5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0" s="44" t="str">
        <f>IF(AND(ISNUMBER(EToTable4[[#This Row],[Сана]]), ISNUMBER(EToTable4[[#This Row],[Тмин
(°С)]])), EToTable4[[#This Row],[Тмин
(°С)]]-TdewSubtract, "")</f>
        <v/>
      </c>
      <c r="I50" s="38" t="str">
        <f>IF(ISNUMBER(EToTable4[[#This Row],[Сана]]), _xlfn.DAYS(EToTable4[[#This Row],[Сана]], "1/1/" &amp; YEAR(EToTable4[[#This Row],[Сана]])) + 1, "")</f>
        <v/>
      </c>
      <c r="J50" s="35" t="str">
        <f>IF(AND(ISNUMBER(Altitude), ISNUMBER(EToTable4[[#This Row],[Сана]])),  ROUND(101.3 * POWER( (293-0.0065 * Altitude) / 293, 5.26), 2), "")</f>
        <v/>
      </c>
      <c r="K50" s="33" t="str">
        <f>IF(ISNUMBER(EToTable4[[#This Row],[P]]), (Cp * EToTable4[[#This Row],[P]]) / (0.622 * 2.45), "")</f>
        <v/>
      </c>
      <c r="L5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0" s="35" t="str">
        <f>IF(ISNUMBER(EToTable4[[#This Row],[J]]), 0.409  * SIN( (2*PI()/365) * EToTable4[[#This Row],[J]] - 1.39), "")</f>
        <v/>
      </c>
      <c r="N50" s="30" t="str">
        <f>IF(ISNUMBER(EToTable4[[#This Row],[J]]), ROUND(1+0.033 * COS( (2*PI()/365) * EToTable4[[#This Row],[J]]), 4), "")</f>
        <v/>
      </c>
      <c r="O50" s="36" t="str">
        <f>IF(AND(ISNUMBER(Latitude), ISNUMBER(EToTable4[[#This Row],[Сана]])), ROUND((Latitude / 180) * PI(), 3), "")</f>
        <v/>
      </c>
      <c r="P50" s="35" t="str">
        <f>IF(AND(ISNUMBER(EToTable4[[#This Row],[φ]]), ISNUMBER(EToTable4[[#This Row],[δ (rad)]])), ACOS( - 1 * TAN(EToTable4[[#This Row],[φ]]) * TAN(EToTable4[[#This Row],[δ (rad)]])), "")</f>
        <v/>
      </c>
      <c r="Q5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0" s="35" t="str">
        <f xml:space="preserve"> IF(ISNUMBER(EToTable4[[#This Row],[ωs]]), ( 24 / PI()) * EToTable4[[#This Row],[ωs]], "")</f>
        <v/>
      </c>
      <c r="S50" s="35" t="str">
        <f>IF(ISNUMBER(EToTable4[[#This Row],[Тмин
(°С)]]), 0.6108 * EXP( 17.27 * EToTable4[[#This Row],[Тмин
(°С)]] / (EToTable4[[#This Row],[Тмин
(°С)]]+237.3)), "")</f>
        <v/>
      </c>
      <c r="T50" s="35" t="str">
        <f>IF(ISNUMBER(EToTable4[[#This Row],[Тмакс
(°С)]]), 0.6108 * EXP( 17.27 * EToTable4[[#This Row],[Тмакс
(°С)]] / (EToTable4[[#This Row],[Тмакс
(°С)]]+237.3)), "")</f>
        <v/>
      </c>
      <c r="U50" s="35" t="str">
        <f>IF(AND(ISNUMBER(EToTable4[[#This Row],[e° (Tmin)]]), ISNUMBER(EToTable4[[#This Row],[e° (Tmax)]])), (EToTable4[[#This Row],[e° (Tmax)]]+EToTable4[[#This Row],[e° (Tmin)]])/2, "")</f>
        <v/>
      </c>
      <c r="V50" s="28" t="str">
        <f>IF(ISNUMBER(EToTable4[[#This Row],[Tdew]]), 0.6108 * EXP( 17.27 * (EToTable4[[#This Row],[Tdew]]) / (EToTable4[[#This Row],[Tdew]]+237.3)), "")</f>
        <v/>
      </c>
      <c r="W50" s="30" t="str">
        <f xml:space="preserve"> EToTable4[[#This Row],[e° (Tdew)]]</f>
        <v/>
      </c>
      <c r="X50" s="28" t="str">
        <f>IF(AND(ISNUMBER(EToTable4[[#This Row],[es]]), ISNUMBER(EToTable4[[#This Row],[ea]])), EToTable4[[#This Row],[es]]-EToTable4[[#This Row],[ea]], "")</f>
        <v/>
      </c>
      <c r="Y50" s="35" t="str">
        <f>IF(ISNUMBER(EToTable4[[#This Row],[Ra]]), (as+bs)*EToTable4[[#This Row],[Ra]], "")</f>
        <v/>
      </c>
      <c r="Z5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0" s="35" t="str">
        <f>IF(ISNUMBER(EToTable4[[#This Row],[Rs]]), (1-albedo)*EToTable4[[#This Row],[Rs]], "")</f>
        <v/>
      </c>
      <c r="AB5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0" s="35" t="str">
        <f>IF(AND(ISNUMBER(EToTable4[[#This Row],[Rns]]), ISNUMBER(EToTable4[[#This Row],[Rnl]])), EToTable4[[#This Row],[Rns]]-EToTable4[[#This Row],[Rnl]], "")</f>
        <v/>
      </c>
      <c r="AD5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1" spans="1:31" x14ac:dyDescent="0.25">
      <c r="A51" s="20"/>
      <c r="B51" s="21"/>
      <c r="C51" s="22"/>
      <c r="D51" s="23"/>
      <c r="E51" s="46"/>
      <c r="F51" s="23"/>
      <c r="G5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1" s="44" t="str">
        <f>IF(AND(ISNUMBER(EToTable4[[#This Row],[Сана]]), ISNUMBER(EToTable4[[#This Row],[Тмин
(°С)]])), EToTable4[[#This Row],[Тмин
(°С)]]-TdewSubtract, "")</f>
        <v/>
      </c>
      <c r="I51" s="38" t="str">
        <f>IF(ISNUMBER(EToTable4[[#This Row],[Сана]]), _xlfn.DAYS(EToTable4[[#This Row],[Сана]], "1/1/" &amp; YEAR(EToTable4[[#This Row],[Сана]])) + 1, "")</f>
        <v/>
      </c>
      <c r="J51" s="35" t="str">
        <f>IF(AND(ISNUMBER(Altitude), ISNUMBER(EToTable4[[#This Row],[Сана]])),  ROUND(101.3 * POWER( (293-0.0065 * Altitude) / 293, 5.26), 2), "")</f>
        <v/>
      </c>
      <c r="K51" s="33" t="str">
        <f>IF(ISNUMBER(EToTable4[[#This Row],[P]]), (Cp * EToTable4[[#This Row],[P]]) / (0.622 * 2.45), "")</f>
        <v/>
      </c>
      <c r="L5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1" s="35" t="str">
        <f>IF(ISNUMBER(EToTable4[[#This Row],[J]]), 0.409  * SIN( (2*PI()/365) * EToTable4[[#This Row],[J]] - 1.39), "")</f>
        <v/>
      </c>
      <c r="N51" s="30" t="str">
        <f>IF(ISNUMBER(EToTable4[[#This Row],[J]]), ROUND(1+0.033 * COS( (2*PI()/365) * EToTable4[[#This Row],[J]]), 4), "")</f>
        <v/>
      </c>
      <c r="O51" s="36" t="str">
        <f>IF(AND(ISNUMBER(Latitude), ISNUMBER(EToTable4[[#This Row],[Сана]])), ROUND((Latitude / 180) * PI(), 3), "")</f>
        <v/>
      </c>
      <c r="P51" s="35" t="str">
        <f>IF(AND(ISNUMBER(EToTable4[[#This Row],[φ]]), ISNUMBER(EToTable4[[#This Row],[δ (rad)]])), ACOS( - 1 * TAN(EToTable4[[#This Row],[φ]]) * TAN(EToTable4[[#This Row],[δ (rad)]])), "")</f>
        <v/>
      </c>
      <c r="Q5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1" s="35" t="str">
        <f xml:space="preserve"> IF(ISNUMBER(EToTable4[[#This Row],[ωs]]), ( 24 / PI()) * EToTable4[[#This Row],[ωs]], "")</f>
        <v/>
      </c>
      <c r="S51" s="35" t="str">
        <f>IF(ISNUMBER(EToTable4[[#This Row],[Тмин
(°С)]]), 0.6108 * EXP( 17.27 * EToTable4[[#This Row],[Тмин
(°С)]] / (EToTable4[[#This Row],[Тмин
(°С)]]+237.3)), "")</f>
        <v/>
      </c>
      <c r="T51" s="35" t="str">
        <f>IF(ISNUMBER(EToTable4[[#This Row],[Тмакс
(°С)]]), 0.6108 * EXP( 17.27 * EToTable4[[#This Row],[Тмакс
(°С)]] / (EToTable4[[#This Row],[Тмакс
(°С)]]+237.3)), "")</f>
        <v/>
      </c>
      <c r="U51" s="35" t="str">
        <f>IF(AND(ISNUMBER(EToTable4[[#This Row],[e° (Tmin)]]), ISNUMBER(EToTable4[[#This Row],[e° (Tmax)]])), (EToTable4[[#This Row],[e° (Tmax)]]+EToTable4[[#This Row],[e° (Tmin)]])/2, "")</f>
        <v/>
      </c>
      <c r="V51" s="28" t="str">
        <f>IF(ISNUMBER(EToTable4[[#This Row],[Tdew]]), 0.6108 * EXP( 17.27 * (EToTable4[[#This Row],[Tdew]]) / (EToTable4[[#This Row],[Tdew]]+237.3)), "")</f>
        <v/>
      </c>
      <c r="W51" s="30" t="str">
        <f xml:space="preserve"> EToTable4[[#This Row],[e° (Tdew)]]</f>
        <v/>
      </c>
      <c r="X51" s="28" t="str">
        <f>IF(AND(ISNUMBER(EToTable4[[#This Row],[es]]), ISNUMBER(EToTable4[[#This Row],[ea]])), EToTable4[[#This Row],[es]]-EToTable4[[#This Row],[ea]], "")</f>
        <v/>
      </c>
      <c r="Y51" s="35" t="str">
        <f>IF(ISNUMBER(EToTable4[[#This Row],[Ra]]), (as+bs)*EToTable4[[#This Row],[Ra]], "")</f>
        <v/>
      </c>
      <c r="Z5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1" s="35" t="str">
        <f>IF(ISNUMBER(EToTable4[[#This Row],[Rs]]), (1-albedo)*EToTable4[[#This Row],[Rs]], "")</f>
        <v/>
      </c>
      <c r="AB5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1" s="35" t="str">
        <f>IF(AND(ISNUMBER(EToTable4[[#This Row],[Rns]]), ISNUMBER(EToTable4[[#This Row],[Rnl]])), EToTable4[[#This Row],[Rns]]-EToTable4[[#This Row],[Rnl]], "")</f>
        <v/>
      </c>
      <c r="AD5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2" spans="1:31" x14ac:dyDescent="0.25">
      <c r="A52" s="20"/>
      <c r="B52" s="21"/>
      <c r="C52" s="22"/>
      <c r="D52" s="23"/>
      <c r="E52" s="46"/>
      <c r="F52" s="23"/>
      <c r="G5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2" s="44" t="str">
        <f>IF(AND(ISNUMBER(EToTable4[[#This Row],[Сана]]), ISNUMBER(EToTable4[[#This Row],[Тмин
(°С)]])), EToTable4[[#This Row],[Тмин
(°С)]]-TdewSubtract, "")</f>
        <v/>
      </c>
      <c r="I52" s="38" t="str">
        <f>IF(ISNUMBER(EToTable4[[#This Row],[Сана]]), _xlfn.DAYS(EToTable4[[#This Row],[Сана]], "1/1/" &amp; YEAR(EToTable4[[#This Row],[Сана]])) + 1, "")</f>
        <v/>
      </c>
      <c r="J52" s="35" t="str">
        <f>IF(AND(ISNUMBER(Altitude), ISNUMBER(EToTable4[[#This Row],[Сана]])),  ROUND(101.3 * POWER( (293-0.0065 * Altitude) / 293, 5.26), 2), "")</f>
        <v/>
      </c>
      <c r="K52" s="33" t="str">
        <f>IF(ISNUMBER(EToTable4[[#This Row],[P]]), (Cp * EToTable4[[#This Row],[P]]) / (0.622 * 2.45), "")</f>
        <v/>
      </c>
      <c r="L5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2" s="35" t="str">
        <f>IF(ISNUMBER(EToTable4[[#This Row],[J]]), 0.409  * SIN( (2*PI()/365) * EToTable4[[#This Row],[J]] - 1.39), "")</f>
        <v/>
      </c>
      <c r="N52" s="30" t="str">
        <f>IF(ISNUMBER(EToTable4[[#This Row],[J]]), ROUND(1+0.033 * COS( (2*PI()/365) * EToTable4[[#This Row],[J]]), 4), "")</f>
        <v/>
      </c>
      <c r="O52" s="36" t="str">
        <f>IF(AND(ISNUMBER(Latitude), ISNUMBER(EToTable4[[#This Row],[Сана]])), ROUND((Latitude / 180) * PI(), 3), "")</f>
        <v/>
      </c>
      <c r="P52" s="35" t="str">
        <f>IF(AND(ISNUMBER(EToTable4[[#This Row],[φ]]), ISNUMBER(EToTable4[[#This Row],[δ (rad)]])), ACOS( - 1 * TAN(EToTable4[[#This Row],[φ]]) * TAN(EToTable4[[#This Row],[δ (rad)]])), "")</f>
        <v/>
      </c>
      <c r="Q5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2" s="35" t="str">
        <f xml:space="preserve"> IF(ISNUMBER(EToTable4[[#This Row],[ωs]]), ( 24 / PI()) * EToTable4[[#This Row],[ωs]], "")</f>
        <v/>
      </c>
      <c r="S52" s="35" t="str">
        <f>IF(ISNUMBER(EToTable4[[#This Row],[Тмин
(°С)]]), 0.6108 * EXP( 17.27 * EToTable4[[#This Row],[Тмин
(°С)]] / (EToTable4[[#This Row],[Тмин
(°С)]]+237.3)), "")</f>
        <v/>
      </c>
      <c r="T52" s="35" t="str">
        <f>IF(ISNUMBER(EToTable4[[#This Row],[Тмакс
(°С)]]), 0.6108 * EXP( 17.27 * EToTable4[[#This Row],[Тмакс
(°С)]] / (EToTable4[[#This Row],[Тмакс
(°С)]]+237.3)), "")</f>
        <v/>
      </c>
      <c r="U52" s="35" t="str">
        <f>IF(AND(ISNUMBER(EToTable4[[#This Row],[e° (Tmin)]]), ISNUMBER(EToTable4[[#This Row],[e° (Tmax)]])), (EToTable4[[#This Row],[e° (Tmax)]]+EToTable4[[#This Row],[e° (Tmin)]])/2, "")</f>
        <v/>
      </c>
      <c r="V52" s="28" t="str">
        <f>IF(ISNUMBER(EToTable4[[#This Row],[Tdew]]), 0.6108 * EXP( 17.27 * (EToTable4[[#This Row],[Tdew]]) / (EToTable4[[#This Row],[Tdew]]+237.3)), "")</f>
        <v/>
      </c>
      <c r="W52" s="30" t="str">
        <f xml:space="preserve"> EToTable4[[#This Row],[e° (Tdew)]]</f>
        <v/>
      </c>
      <c r="X52" s="28" t="str">
        <f>IF(AND(ISNUMBER(EToTable4[[#This Row],[es]]), ISNUMBER(EToTable4[[#This Row],[ea]])), EToTable4[[#This Row],[es]]-EToTable4[[#This Row],[ea]], "")</f>
        <v/>
      </c>
      <c r="Y52" s="35" t="str">
        <f>IF(ISNUMBER(EToTable4[[#This Row],[Ra]]), (as+bs)*EToTable4[[#This Row],[Ra]], "")</f>
        <v/>
      </c>
      <c r="Z5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2" s="35" t="str">
        <f>IF(ISNUMBER(EToTable4[[#This Row],[Rs]]), (1-albedo)*EToTable4[[#This Row],[Rs]], "")</f>
        <v/>
      </c>
      <c r="AB5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2" s="35" t="str">
        <f>IF(AND(ISNUMBER(EToTable4[[#This Row],[Rns]]), ISNUMBER(EToTable4[[#This Row],[Rnl]])), EToTable4[[#This Row],[Rns]]-EToTable4[[#This Row],[Rnl]], "")</f>
        <v/>
      </c>
      <c r="AD5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3" spans="1:31" x14ac:dyDescent="0.25">
      <c r="A53" s="20"/>
      <c r="B53" s="21"/>
      <c r="C53" s="22"/>
      <c r="D53" s="23"/>
      <c r="E53" s="46"/>
      <c r="F53" s="23"/>
      <c r="G5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3" s="44" t="str">
        <f>IF(AND(ISNUMBER(EToTable4[[#This Row],[Сана]]), ISNUMBER(EToTable4[[#This Row],[Тмин
(°С)]])), EToTable4[[#This Row],[Тмин
(°С)]]-TdewSubtract, "")</f>
        <v/>
      </c>
      <c r="I53" s="38" t="str">
        <f>IF(ISNUMBER(EToTable4[[#This Row],[Сана]]), _xlfn.DAYS(EToTable4[[#This Row],[Сана]], "1/1/" &amp; YEAR(EToTable4[[#This Row],[Сана]])) + 1, "")</f>
        <v/>
      </c>
      <c r="J53" s="35" t="str">
        <f>IF(AND(ISNUMBER(Altitude), ISNUMBER(EToTable4[[#This Row],[Сана]])),  ROUND(101.3 * POWER( (293-0.0065 * Altitude) / 293, 5.26), 2), "")</f>
        <v/>
      </c>
      <c r="K53" s="33" t="str">
        <f>IF(ISNUMBER(EToTable4[[#This Row],[P]]), (Cp * EToTable4[[#This Row],[P]]) / (0.622 * 2.45), "")</f>
        <v/>
      </c>
      <c r="L5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3" s="35" t="str">
        <f>IF(ISNUMBER(EToTable4[[#This Row],[J]]), 0.409  * SIN( (2*PI()/365) * EToTable4[[#This Row],[J]] - 1.39), "")</f>
        <v/>
      </c>
      <c r="N53" s="30" t="str">
        <f>IF(ISNUMBER(EToTable4[[#This Row],[J]]), ROUND(1+0.033 * COS( (2*PI()/365) * EToTable4[[#This Row],[J]]), 4), "")</f>
        <v/>
      </c>
      <c r="O53" s="36" t="str">
        <f>IF(AND(ISNUMBER(Latitude), ISNUMBER(EToTable4[[#This Row],[Сана]])), ROUND((Latitude / 180) * PI(), 3), "")</f>
        <v/>
      </c>
      <c r="P53" s="35" t="str">
        <f>IF(AND(ISNUMBER(EToTable4[[#This Row],[φ]]), ISNUMBER(EToTable4[[#This Row],[δ (rad)]])), ACOS( - 1 * TAN(EToTable4[[#This Row],[φ]]) * TAN(EToTable4[[#This Row],[δ (rad)]])), "")</f>
        <v/>
      </c>
      <c r="Q5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3" s="35" t="str">
        <f xml:space="preserve"> IF(ISNUMBER(EToTable4[[#This Row],[ωs]]), ( 24 / PI()) * EToTable4[[#This Row],[ωs]], "")</f>
        <v/>
      </c>
      <c r="S53" s="35" t="str">
        <f>IF(ISNUMBER(EToTable4[[#This Row],[Тмин
(°С)]]), 0.6108 * EXP( 17.27 * EToTable4[[#This Row],[Тмин
(°С)]] / (EToTable4[[#This Row],[Тмин
(°С)]]+237.3)), "")</f>
        <v/>
      </c>
      <c r="T53" s="35" t="str">
        <f>IF(ISNUMBER(EToTable4[[#This Row],[Тмакс
(°С)]]), 0.6108 * EXP( 17.27 * EToTable4[[#This Row],[Тмакс
(°С)]] / (EToTable4[[#This Row],[Тмакс
(°С)]]+237.3)), "")</f>
        <v/>
      </c>
      <c r="U53" s="35" t="str">
        <f>IF(AND(ISNUMBER(EToTable4[[#This Row],[e° (Tmin)]]), ISNUMBER(EToTable4[[#This Row],[e° (Tmax)]])), (EToTable4[[#This Row],[e° (Tmax)]]+EToTable4[[#This Row],[e° (Tmin)]])/2, "")</f>
        <v/>
      </c>
      <c r="V53" s="28" t="str">
        <f>IF(ISNUMBER(EToTable4[[#This Row],[Tdew]]), 0.6108 * EXP( 17.27 * (EToTable4[[#This Row],[Tdew]]) / (EToTable4[[#This Row],[Tdew]]+237.3)), "")</f>
        <v/>
      </c>
      <c r="W53" s="30" t="str">
        <f xml:space="preserve"> EToTable4[[#This Row],[e° (Tdew)]]</f>
        <v/>
      </c>
      <c r="X53" s="28" t="str">
        <f>IF(AND(ISNUMBER(EToTable4[[#This Row],[es]]), ISNUMBER(EToTable4[[#This Row],[ea]])), EToTable4[[#This Row],[es]]-EToTable4[[#This Row],[ea]], "")</f>
        <v/>
      </c>
      <c r="Y53" s="35" t="str">
        <f>IF(ISNUMBER(EToTable4[[#This Row],[Ra]]), (as+bs)*EToTable4[[#This Row],[Ra]], "")</f>
        <v/>
      </c>
      <c r="Z5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3" s="35" t="str">
        <f>IF(ISNUMBER(EToTable4[[#This Row],[Rs]]), (1-albedo)*EToTable4[[#This Row],[Rs]], "")</f>
        <v/>
      </c>
      <c r="AB5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3" s="35" t="str">
        <f>IF(AND(ISNUMBER(EToTable4[[#This Row],[Rns]]), ISNUMBER(EToTable4[[#This Row],[Rnl]])), EToTable4[[#This Row],[Rns]]-EToTable4[[#This Row],[Rnl]], "")</f>
        <v/>
      </c>
      <c r="AD5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4" spans="1:31" x14ac:dyDescent="0.25">
      <c r="A54" s="20"/>
      <c r="B54" s="21"/>
      <c r="C54" s="22"/>
      <c r="D54" s="23"/>
      <c r="E54" s="46"/>
      <c r="F54" s="23"/>
      <c r="G5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4" s="44" t="str">
        <f>IF(AND(ISNUMBER(EToTable4[[#This Row],[Сана]]), ISNUMBER(EToTable4[[#This Row],[Тмин
(°С)]])), EToTable4[[#This Row],[Тмин
(°С)]]-TdewSubtract, "")</f>
        <v/>
      </c>
      <c r="I54" s="38" t="str">
        <f>IF(ISNUMBER(EToTable4[[#This Row],[Сана]]), _xlfn.DAYS(EToTable4[[#This Row],[Сана]], "1/1/" &amp; YEAR(EToTable4[[#This Row],[Сана]])) + 1, "")</f>
        <v/>
      </c>
      <c r="J54" s="35" t="str">
        <f>IF(AND(ISNUMBER(Altitude), ISNUMBER(EToTable4[[#This Row],[Сана]])),  ROUND(101.3 * POWER( (293-0.0065 * Altitude) / 293, 5.26), 2), "")</f>
        <v/>
      </c>
      <c r="K54" s="33" t="str">
        <f>IF(ISNUMBER(EToTable4[[#This Row],[P]]), (Cp * EToTable4[[#This Row],[P]]) / (0.622 * 2.45), "")</f>
        <v/>
      </c>
      <c r="L5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4" s="35" t="str">
        <f>IF(ISNUMBER(EToTable4[[#This Row],[J]]), 0.409  * SIN( (2*PI()/365) * EToTable4[[#This Row],[J]] - 1.39), "")</f>
        <v/>
      </c>
      <c r="N54" s="30" t="str">
        <f>IF(ISNUMBER(EToTable4[[#This Row],[J]]), ROUND(1+0.033 * COS( (2*PI()/365) * EToTable4[[#This Row],[J]]), 4), "")</f>
        <v/>
      </c>
      <c r="O54" s="36" t="str">
        <f>IF(AND(ISNUMBER(Latitude), ISNUMBER(EToTable4[[#This Row],[Сана]])), ROUND((Latitude / 180) * PI(), 3), "")</f>
        <v/>
      </c>
      <c r="P54" s="35" t="str">
        <f>IF(AND(ISNUMBER(EToTable4[[#This Row],[φ]]), ISNUMBER(EToTable4[[#This Row],[δ (rad)]])), ACOS( - 1 * TAN(EToTable4[[#This Row],[φ]]) * TAN(EToTable4[[#This Row],[δ (rad)]])), "")</f>
        <v/>
      </c>
      <c r="Q5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4" s="35" t="str">
        <f xml:space="preserve"> IF(ISNUMBER(EToTable4[[#This Row],[ωs]]), ( 24 / PI()) * EToTable4[[#This Row],[ωs]], "")</f>
        <v/>
      </c>
      <c r="S54" s="35" t="str">
        <f>IF(ISNUMBER(EToTable4[[#This Row],[Тмин
(°С)]]), 0.6108 * EXP( 17.27 * EToTable4[[#This Row],[Тмин
(°С)]] / (EToTable4[[#This Row],[Тмин
(°С)]]+237.3)), "")</f>
        <v/>
      </c>
      <c r="T54" s="35" t="str">
        <f>IF(ISNUMBER(EToTable4[[#This Row],[Тмакс
(°С)]]), 0.6108 * EXP( 17.27 * EToTable4[[#This Row],[Тмакс
(°С)]] / (EToTable4[[#This Row],[Тмакс
(°С)]]+237.3)), "")</f>
        <v/>
      </c>
      <c r="U54" s="35" t="str">
        <f>IF(AND(ISNUMBER(EToTable4[[#This Row],[e° (Tmin)]]), ISNUMBER(EToTable4[[#This Row],[e° (Tmax)]])), (EToTable4[[#This Row],[e° (Tmax)]]+EToTable4[[#This Row],[e° (Tmin)]])/2, "")</f>
        <v/>
      </c>
      <c r="V54" s="28" t="str">
        <f>IF(ISNUMBER(EToTable4[[#This Row],[Tdew]]), 0.6108 * EXP( 17.27 * (EToTable4[[#This Row],[Tdew]]) / (EToTable4[[#This Row],[Tdew]]+237.3)), "")</f>
        <v/>
      </c>
      <c r="W54" s="30" t="str">
        <f xml:space="preserve"> EToTable4[[#This Row],[e° (Tdew)]]</f>
        <v/>
      </c>
      <c r="X54" s="28" t="str">
        <f>IF(AND(ISNUMBER(EToTable4[[#This Row],[es]]), ISNUMBER(EToTable4[[#This Row],[ea]])), EToTable4[[#This Row],[es]]-EToTable4[[#This Row],[ea]], "")</f>
        <v/>
      </c>
      <c r="Y54" s="35" t="str">
        <f>IF(ISNUMBER(EToTable4[[#This Row],[Ra]]), (as+bs)*EToTable4[[#This Row],[Ra]], "")</f>
        <v/>
      </c>
      <c r="Z5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4" s="35" t="str">
        <f>IF(ISNUMBER(EToTable4[[#This Row],[Rs]]), (1-albedo)*EToTable4[[#This Row],[Rs]], "")</f>
        <v/>
      </c>
      <c r="AB5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4" s="35" t="str">
        <f>IF(AND(ISNUMBER(EToTable4[[#This Row],[Rns]]), ISNUMBER(EToTable4[[#This Row],[Rnl]])), EToTable4[[#This Row],[Rns]]-EToTable4[[#This Row],[Rnl]], "")</f>
        <v/>
      </c>
      <c r="AD5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5" spans="1:31" x14ac:dyDescent="0.25">
      <c r="A55" s="20"/>
      <c r="B55" s="21"/>
      <c r="C55" s="22"/>
      <c r="D55" s="23"/>
      <c r="E55" s="46"/>
      <c r="F55" s="23"/>
      <c r="G5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5" s="44" t="str">
        <f>IF(AND(ISNUMBER(EToTable4[[#This Row],[Сана]]), ISNUMBER(EToTable4[[#This Row],[Тмин
(°С)]])), EToTable4[[#This Row],[Тмин
(°С)]]-TdewSubtract, "")</f>
        <v/>
      </c>
      <c r="I55" s="38" t="str">
        <f>IF(ISNUMBER(EToTable4[[#This Row],[Сана]]), _xlfn.DAYS(EToTable4[[#This Row],[Сана]], "1/1/" &amp; YEAR(EToTable4[[#This Row],[Сана]])) + 1, "")</f>
        <v/>
      </c>
      <c r="J55" s="35" t="str">
        <f>IF(AND(ISNUMBER(Altitude), ISNUMBER(EToTable4[[#This Row],[Сана]])),  ROUND(101.3 * POWER( (293-0.0065 * Altitude) / 293, 5.26), 2), "")</f>
        <v/>
      </c>
      <c r="K55" s="33" t="str">
        <f>IF(ISNUMBER(EToTable4[[#This Row],[P]]), (Cp * EToTable4[[#This Row],[P]]) / (0.622 * 2.45), "")</f>
        <v/>
      </c>
      <c r="L5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5" s="35" t="str">
        <f>IF(ISNUMBER(EToTable4[[#This Row],[J]]), 0.409  * SIN( (2*PI()/365) * EToTable4[[#This Row],[J]] - 1.39), "")</f>
        <v/>
      </c>
      <c r="N55" s="30" t="str">
        <f>IF(ISNUMBER(EToTable4[[#This Row],[J]]), ROUND(1+0.033 * COS( (2*PI()/365) * EToTable4[[#This Row],[J]]), 4), "")</f>
        <v/>
      </c>
      <c r="O55" s="36" t="str">
        <f>IF(AND(ISNUMBER(Latitude), ISNUMBER(EToTable4[[#This Row],[Сана]])), ROUND((Latitude / 180) * PI(), 3), "")</f>
        <v/>
      </c>
      <c r="P55" s="35" t="str">
        <f>IF(AND(ISNUMBER(EToTable4[[#This Row],[φ]]), ISNUMBER(EToTable4[[#This Row],[δ (rad)]])), ACOS( - 1 * TAN(EToTable4[[#This Row],[φ]]) * TAN(EToTable4[[#This Row],[δ (rad)]])), "")</f>
        <v/>
      </c>
      <c r="Q5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5" s="35" t="str">
        <f xml:space="preserve"> IF(ISNUMBER(EToTable4[[#This Row],[ωs]]), ( 24 / PI()) * EToTable4[[#This Row],[ωs]], "")</f>
        <v/>
      </c>
      <c r="S55" s="35" t="str">
        <f>IF(ISNUMBER(EToTable4[[#This Row],[Тмин
(°С)]]), 0.6108 * EXP( 17.27 * EToTable4[[#This Row],[Тмин
(°С)]] / (EToTable4[[#This Row],[Тмин
(°С)]]+237.3)), "")</f>
        <v/>
      </c>
      <c r="T55" s="35" t="str">
        <f>IF(ISNUMBER(EToTable4[[#This Row],[Тмакс
(°С)]]), 0.6108 * EXP( 17.27 * EToTable4[[#This Row],[Тмакс
(°С)]] / (EToTable4[[#This Row],[Тмакс
(°С)]]+237.3)), "")</f>
        <v/>
      </c>
      <c r="U55" s="35" t="str">
        <f>IF(AND(ISNUMBER(EToTable4[[#This Row],[e° (Tmin)]]), ISNUMBER(EToTable4[[#This Row],[e° (Tmax)]])), (EToTable4[[#This Row],[e° (Tmax)]]+EToTable4[[#This Row],[e° (Tmin)]])/2, "")</f>
        <v/>
      </c>
      <c r="V55" s="28" t="str">
        <f>IF(ISNUMBER(EToTable4[[#This Row],[Tdew]]), 0.6108 * EXP( 17.27 * (EToTable4[[#This Row],[Tdew]]) / (EToTable4[[#This Row],[Tdew]]+237.3)), "")</f>
        <v/>
      </c>
      <c r="W55" s="30" t="str">
        <f xml:space="preserve"> EToTable4[[#This Row],[e° (Tdew)]]</f>
        <v/>
      </c>
      <c r="X55" s="28" t="str">
        <f>IF(AND(ISNUMBER(EToTable4[[#This Row],[es]]), ISNUMBER(EToTable4[[#This Row],[ea]])), EToTable4[[#This Row],[es]]-EToTable4[[#This Row],[ea]], "")</f>
        <v/>
      </c>
      <c r="Y55" s="35" t="str">
        <f>IF(ISNUMBER(EToTable4[[#This Row],[Ra]]), (as+bs)*EToTable4[[#This Row],[Ra]], "")</f>
        <v/>
      </c>
      <c r="Z5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5" s="35" t="str">
        <f>IF(ISNUMBER(EToTable4[[#This Row],[Rs]]), (1-albedo)*EToTable4[[#This Row],[Rs]], "")</f>
        <v/>
      </c>
      <c r="AB5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5" s="35" t="str">
        <f>IF(AND(ISNUMBER(EToTable4[[#This Row],[Rns]]), ISNUMBER(EToTable4[[#This Row],[Rnl]])), EToTable4[[#This Row],[Rns]]-EToTable4[[#This Row],[Rnl]], "")</f>
        <v/>
      </c>
      <c r="AD5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6" spans="1:31" x14ac:dyDescent="0.25">
      <c r="A56" s="20"/>
      <c r="B56" s="21"/>
      <c r="C56" s="22"/>
      <c r="D56" s="23"/>
      <c r="E56" s="46"/>
      <c r="F56" s="23"/>
      <c r="G5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6" s="44" t="str">
        <f>IF(AND(ISNUMBER(EToTable4[[#This Row],[Сана]]), ISNUMBER(EToTable4[[#This Row],[Тмин
(°С)]])), EToTable4[[#This Row],[Тмин
(°С)]]-TdewSubtract, "")</f>
        <v/>
      </c>
      <c r="I56" s="38" t="str">
        <f>IF(ISNUMBER(EToTable4[[#This Row],[Сана]]), _xlfn.DAYS(EToTable4[[#This Row],[Сана]], "1/1/" &amp; YEAR(EToTable4[[#This Row],[Сана]])) + 1, "")</f>
        <v/>
      </c>
      <c r="J56" s="35" t="str">
        <f>IF(AND(ISNUMBER(Altitude), ISNUMBER(EToTable4[[#This Row],[Сана]])),  ROUND(101.3 * POWER( (293-0.0065 * Altitude) / 293, 5.26), 2), "")</f>
        <v/>
      </c>
      <c r="K56" s="33" t="str">
        <f>IF(ISNUMBER(EToTable4[[#This Row],[P]]), (Cp * EToTable4[[#This Row],[P]]) / (0.622 * 2.45), "")</f>
        <v/>
      </c>
      <c r="L5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6" s="35" t="str">
        <f>IF(ISNUMBER(EToTable4[[#This Row],[J]]), 0.409  * SIN( (2*PI()/365) * EToTable4[[#This Row],[J]] - 1.39), "")</f>
        <v/>
      </c>
      <c r="N56" s="30" t="str">
        <f>IF(ISNUMBER(EToTable4[[#This Row],[J]]), ROUND(1+0.033 * COS( (2*PI()/365) * EToTable4[[#This Row],[J]]), 4), "")</f>
        <v/>
      </c>
      <c r="O56" s="36" t="str">
        <f>IF(AND(ISNUMBER(Latitude), ISNUMBER(EToTable4[[#This Row],[Сана]])), ROUND((Latitude / 180) * PI(), 3), "")</f>
        <v/>
      </c>
      <c r="P56" s="35" t="str">
        <f>IF(AND(ISNUMBER(EToTable4[[#This Row],[φ]]), ISNUMBER(EToTable4[[#This Row],[δ (rad)]])), ACOS( - 1 * TAN(EToTable4[[#This Row],[φ]]) * TAN(EToTable4[[#This Row],[δ (rad)]])), "")</f>
        <v/>
      </c>
      <c r="Q5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6" s="35" t="str">
        <f xml:space="preserve"> IF(ISNUMBER(EToTable4[[#This Row],[ωs]]), ( 24 / PI()) * EToTable4[[#This Row],[ωs]], "")</f>
        <v/>
      </c>
      <c r="S56" s="35" t="str">
        <f>IF(ISNUMBER(EToTable4[[#This Row],[Тмин
(°С)]]), 0.6108 * EXP( 17.27 * EToTable4[[#This Row],[Тмин
(°С)]] / (EToTable4[[#This Row],[Тмин
(°С)]]+237.3)), "")</f>
        <v/>
      </c>
      <c r="T56" s="35" t="str">
        <f>IF(ISNUMBER(EToTable4[[#This Row],[Тмакс
(°С)]]), 0.6108 * EXP( 17.27 * EToTable4[[#This Row],[Тмакс
(°С)]] / (EToTable4[[#This Row],[Тмакс
(°С)]]+237.3)), "")</f>
        <v/>
      </c>
      <c r="U56" s="35" t="str">
        <f>IF(AND(ISNUMBER(EToTable4[[#This Row],[e° (Tmin)]]), ISNUMBER(EToTable4[[#This Row],[e° (Tmax)]])), (EToTable4[[#This Row],[e° (Tmax)]]+EToTable4[[#This Row],[e° (Tmin)]])/2, "")</f>
        <v/>
      </c>
      <c r="V56" s="28" t="str">
        <f>IF(ISNUMBER(EToTable4[[#This Row],[Tdew]]), 0.6108 * EXP( 17.27 * (EToTable4[[#This Row],[Tdew]]) / (EToTable4[[#This Row],[Tdew]]+237.3)), "")</f>
        <v/>
      </c>
      <c r="W56" s="30" t="str">
        <f xml:space="preserve"> EToTable4[[#This Row],[e° (Tdew)]]</f>
        <v/>
      </c>
      <c r="X56" s="28" t="str">
        <f>IF(AND(ISNUMBER(EToTable4[[#This Row],[es]]), ISNUMBER(EToTable4[[#This Row],[ea]])), EToTable4[[#This Row],[es]]-EToTable4[[#This Row],[ea]], "")</f>
        <v/>
      </c>
      <c r="Y56" s="35" t="str">
        <f>IF(ISNUMBER(EToTable4[[#This Row],[Ra]]), (as+bs)*EToTable4[[#This Row],[Ra]], "")</f>
        <v/>
      </c>
      <c r="Z5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6" s="35" t="str">
        <f>IF(ISNUMBER(EToTable4[[#This Row],[Rs]]), (1-albedo)*EToTable4[[#This Row],[Rs]], "")</f>
        <v/>
      </c>
      <c r="AB5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6" s="35" t="str">
        <f>IF(AND(ISNUMBER(EToTable4[[#This Row],[Rns]]), ISNUMBER(EToTable4[[#This Row],[Rnl]])), EToTable4[[#This Row],[Rns]]-EToTable4[[#This Row],[Rnl]], "")</f>
        <v/>
      </c>
      <c r="AD5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7" spans="1:31" x14ac:dyDescent="0.25">
      <c r="A57" s="20"/>
      <c r="B57" s="21"/>
      <c r="C57" s="22"/>
      <c r="D57" s="23"/>
      <c r="E57" s="46"/>
      <c r="F57" s="23"/>
      <c r="G5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7" s="44" t="str">
        <f>IF(AND(ISNUMBER(EToTable4[[#This Row],[Сана]]), ISNUMBER(EToTable4[[#This Row],[Тмин
(°С)]])), EToTable4[[#This Row],[Тмин
(°С)]]-TdewSubtract, "")</f>
        <v/>
      </c>
      <c r="I57" s="38" t="str">
        <f>IF(ISNUMBER(EToTable4[[#This Row],[Сана]]), _xlfn.DAYS(EToTable4[[#This Row],[Сана]], "1/1/" &amp; YEAR(EToTable4[[#This Row],[Сана]])) + 1, "")</f>
        <v/>
      </c>
      <c r="J57" s="35" t="str">
        <f>IF(AND(ISNUMBER(Altitude), ISNUMBER(EToTable4[[#This Row],[Сана]])),  ROUND(101.3 * POWER( (293-0.0065 * Altitude) / 293, 5.26), 2), "")</f>
        <v/>
      </c>
      <c r="K57" s="33" t="str">
        <f>IF(ISNUMBER(EToTable4[[#This Row],[P]]), (Cp * EToTable4[[#This Row],[P]]) / (0.622 * 2.45), "")</f>
        <v/>
      </c>
      <c r="L5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7" s="35" t="str">
        <f>IF(ISNUMBER(EToTable4[[#This Row],[J]]), 0.409  * SIN( (2*PI()/365) * EToTable4[[#This Row],[J]] - 1.39), "")</f>
        <v/>
      </c>
      <c r="N57" s="30" t="str">
        <f>IF(ISNUMBER(EToTable4[[#This Row],[J]]), ROUND(1+0.033 * COS( (2*PI()/365) * EToTable4[[#This Row],[J]]), 4), "")</f>
        <v/>
      </c>
      <c r="O57" s="36" t="str">
        <f>IF(AND(ISNUMBER(Latitude), ISNUMBER(EToTable4[[#This Row],[Сана]])), ROUND((Latitude / 180) * PI(), 3), "")</f>
        <v/>
      </c>
      <c r="P57" s="35" t="str">
        <f>IF(AND(ISNUMBER(EToTable4[[#This Row],[φ]]), ISNUMBER(EToTable4[[#This Row],[δ (rad)]])), ACOS( - 1 * TAN(EToTable4[[#This Row],[φ]]) * TAN(EToTable4[[#This Row],[δ (rad)]])), "")</f>
        <v/>
      </c>
      <c r="Q5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7" s="35" t="str">
        <f xml:space="preserve"> IF(ISNUMBER(EToTable4[[#This Row],[ωs]]), ( 24 / PI()) * EToTable4[[#This Row],[ωs]], "")</f>
        <v/>
      </c>
      <c r="S57" s="35" t="str">
        <f>IF(ISNUMBER(EToTable4[[#This Row],[Тмин
(°С)]]), 0.6108 * EXP( 17.27 * EToTable4[[#This Row],[Тмин
(°С)]] / (EToTable4[[#This Row],[Тмин
(°С)]]+237.3)), "")</f>
        <v/>
      </c>
      <c r="T57" s="35" t="str">
        <f>IF(ISNUMBER(EToTable4[[#This Row],[Тмакс
(°С)]]), 0.6108 * EXP( 17.27 * EToTable4[[#This Row],[Тмакс
(°С)]] / (EToTable4[[#This Row],[Тмакс
(°С)]]+237.3)), "")</f>
        <v/>
      </c>
      <c r="U57" s="35" t="str">
        <f>IF(AND(ISNUMBER(EToTable4[[#This Row],[e° (Tmin)]]), ISNUMBER(EToTable4[[#This Row],[e° (Tmax)]])), (EToTable4[[#This Row],[e° (Tmax)]]+EToTable4[[#This Row],[e° (Tmin)]])/2, "")</f>
        <v/>
      </c>
      <c r="V57" s="28" t="str">
        <f>IF(ISNUMBER(EToTable4[[#This Row],[Tdew]]), 0.6108 * EXP( 17.27 * (EToTable4[[#This Row],[Tdew]]) / (EToTable4[[#This Row],[Tdew]]+237.3)), "")</f>
        <v/>
      </c>
      <c r="W57" s="30" t="str">
        <f xml:space="preserve"> EToTable4[[#This Row],[e° (Tdew)]]</f>
        <v/>
      </c>
      <c r="X57" s="28" t="str">
        <f>IF(AND(ISNUMBER(EToTable4[[#This Row],[es]]), ISNUMBER(EToTable4[[#This Row],[ea]])), EToTable4[[#This Row],[es]]-EToTable4[[#This Row],[ea]], "")</f>
        <v/>
      </c>
      <c r="Y57" s="35" t="str">
        <f>IF(ISNUMBER(EToTable4[[#This Row],[Ra]]), (as+bs)*EToTable4[[#This Row],[Ra]], "")</f>
        <v/>
      </c>
      <c r="Z5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7" s="35" t="str">
        <f>IF(ISNUMBER(EToTable4[[#This Row],[Rs]]), (1-albedo)*EToTable4[[#This Row],[Rs]], "")</f>
        <v/>
      </c>
      <c r="AB5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7" s="35" t="str">
        <f>IF(AND(ISNUMBER(EToTable4[[#This Row],[Rns]]), ISNUMBER(EToTable4[[#This Row],[Rnl]])), EToTable4[[#This Row],[Rns]]-EToTable4[[#This Row],[Rnl]], "")</f>
        <v/>
      </c>
      <c r="AD5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8" spans="1:31" x14ac:dyDescent="0.25">
      <c r="A58" s="20"/>
      <c r="B58" s="21"/>
      <c r="C58" s="22"/>
      <c r="D58" s="23"/>
      <c r="E58" s="46"/>
      <c r="F58" s="23"/>
      <c r="G5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8" s="44" t="str">
        <f>IF(AND(ISNUMBER(EToTable4[[#This Row],[Сана]]), ISNUMBER(EToTable4[[#This Row],[Тмин
(°С)]])), EToTable4[[#This Row],[Тмин
(°С)]]-TdewSubtract, "")</f>
        <v/>
      </c>
      <c r="I58" s="38" t="str">
        <f>IF(ISNUMBER(EToTable4[[#This Row],[Сана]]), _xlfn.DAYS(EToTable4[[#This Row],[Сана]], "1/1/" &amp; YEAR(EToTable4[[#This Row],[Сана]])) + 1, "")</f>
        <v/>
      </c>
      <c r="J58" s="35" t="str">
        <f>IF(AND(ISNUMBER(Altitude), ISNUMBER(EToTable4[[#This Row],[Сана]])),  ROUND(101.3 * POWER( (293-0.0065 * Altitude) / 293, 5.26), 2), "")</f>
        <v/>
      </c>
      <c r="K58" s="33" t="str">
        <f>IF(ISNUMBER(EToTable4[[#This Row],[P]]), (Cp * EToTable4[[#This Row],[P]]) / (0.622 * 2.45), "")</f>
        <v/>
      </c>
      <c r="L5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8" s="35" t="str">
        <f>IF(ISNUMBER(EToTable4[[#This Row],[J]]), 0.409  * SIN( (2*PI()/365) * EToTable4[[#This Row],[J]] - 1.39), "")</f>
        <v/>
      </c>
      <c r="N58" s="30" t="str">
        <f>IF(ISNUMBER(EToTable4[[#This Row],[J]]), ROUND(1+0.033 * COS( (2*PI()/365) * EToTable4[[#This Row],[J]]), 4), "")</f>
        <v/>
      </c>
      <c r="O58" s="36" t="str">
        <f>IF(AND(ISNUMBER(Latitude), ISNUMBER(EToTable4[[#This Row],[Сана]])), ROUND((Latitude / 180) * PI(), 3), "")</f>
        <v/>
      </c>
      <c r="P58" s="35" t="str">
        <f>IF(AND(ISNUMBER(EToTable4[[#This Row],[φ]]), ISNUMBER(EToTable4[[#This Row],[δ (rad)]])), ACOS( - 1 * TAN(EToTable4[[#This Row],[φ]]) * TAN(EToTable4[[#This Row],[δ (rad)]])), "")</f>
        <v/>
      </c>
      <c r="Q5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8" s="35" t="str">
        <f xml:space="preserve"> IF(ISNUMBER(EToTable4[[#This Row],[ωs]]), ( 24 / PI()) * EToTable4[[#This Row],[ωs]], "")</f>
        <v/>
      </c>
      <c r="S58" s="35" t="str">
        <f>IF(ISNUMBER(EToTable4[[#This Row],[Тмин
(°С)]]), 0.6108 * EXP( 17.27 * EToTable4[[#This Row],[Тмин
(°С)]] / (EToTable4[[#This Row],[Тмин
(°С)]]+237.3)), "")</f>
        <v/>
      </c>
      <c r="T58" s="35" t="str">
        <f>IF(ISNUMBER(EToTable4[[#This Row],[Тмакс
(°С)]]), 0.6108 * EXP( 17.27 * EToTable4[[#This Row],[Тмакс
(°С)]] / (EToTable4[[#This Row],[Тмакс
(°С)]]+237.3)), "")</f>
        <v/>
      </c>
      <c r="U58" s="35" t="str">
        <f>IF(AND(ISNUMBER(EToTable4[[#This Row],[e° (Tmin)]]), ISNUMBER(EToTable4[[#This Row],[e° (Tmax)]])), (EToTable4[[#This Row],[e° (Tmax)]]+EToTable4[[#This Row],[e° (Tmin)]])/2, "")</f>
        <v/>
      </c>
      <c r="V58" s="28" t="str">
        <f>IF(ISNUMBER(EToTable4[[#This Row],[Tdew]]), 0.6108 * EXP( 17.27 * (EToTable4[[#This Row],[Tdew]]) / (EToTable4[[#This Row],[Tdew]]+237.3)), "")</f>
        <v/>
      </c>
      <c r="W58" s="30" t="str">
        <f xml:space="preserve"> EToTable4[[#This Row],[e° (Tdew)]]</f>
        <v/>
      </c>
      <c r="X58" s="28" t="str">
        <f>IF(AND(ISNUMBER(EToTable4[[#This Row],[es]]), ISNUMBER(EToTable4[[#This Row],[ea]])), EToTable4[[#This Row],[es]]-EToTable4[[#This Row],[ea]], "")</f>
        <v/>
      </c>
      <c r="Y58" s="35" t="str">
        <f>IF(ISNUMBER(EToTable4[[#This Row],[Ra]]), (as+bs)*EToTable4[[#This Row],[Ra]], "")</f>
        <v/>
      </c>
      <c r="Z5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8" s="35" t="str">
        <f>IF(ISNUMBER(EToTable4[[#This Row],[Rs]]), (1-albedo)*EToTable4[[#This Row],[Rs]], "")</f>
        <v/>
      </c>
      <c r="AB5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8" s="35" t="str">
        <f>IF(AND(ISNUMBER(EToTable4[[#This Row],[Rns]]), ISNUMBER(EToTable4[[#This Row],[Rnl]])), EToTable4[[#This Row],[Rns]]-EToTable4[[#This Row],[Rnl]], "")</f>
        <v/>
      </c>
      <c r="AD5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59" spans="1:31" x14ac:dyDescent="0.25">
      <c r="A59" s="20"/>
      <c r="B59" s="21"/>
      <c r="C59" s="22"/>
      <c r="D59" s="23"/>
      <c r="E59" s="46"/>
      <c r="F59" s="23"/>
      <c r="G5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59" s="44" t="str">
        <f>IF(AND(ISNUMBER(EToTable4[[#This Row],[Сана]]), ISNUMBER(EToTable4[[#This Row],[Тмин
(°С)]])), EToTable4[[#This Row],[Тмин
(°С)]]-TdewSubtract, "")</f>
        <v/>
      </c>
      <c r="I59" s="38" t="str">
        <f>IF(ISNUMBER(EToTable4[[#This Row],[Сана]]), _xlfn.DAYS(EToTable4[[#This Row],[Сана]], "1/1/" &amp; YEAR(EToTable4[[#This Row],[Сана]])) + 1, "")</f>
        <v/>
      </c>
      <c r="J59" s="35" t="str">
        <f>IF(AND(ISNUMBER(Altitude), ISNUMBER(EToTable4[[#This Row],[Сана]])),  ROUND(101.3 * POWER( (293-0.0065 * Altitude) / 293, 5.26), 2), "")</f>
        <v/>
      </c>
      <c r="K59" s="33" t="str">
        <f>IF(ISNUMBER(EToTable4[[#This Row],[P]]), (Cp * EToTable4[[#This Row],[P]]) / (0.622 * 2.45), "")</f>
        <v/>
      </c>
      <c r="L5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59" s="35" t="str">
        <f>IF(ISNUMBER(EToTable4[[#This Row],[J]]), 0.409  * SIN( (2*PI()/365) * EToTable4[[#This Row],[J]] - 1.39), "")</f>
        <v/>
      </c>
      <c r="N59" s="30" t="str">
        <f>IF(ISNUMBER(EToTable4[[#This Row],[J]]), ROUND(1+0.033 * COS( (2*PI()/365) * EToTable4[[#This Row],[J]]), 4), "")</f>
        <v/>
      </c>
      <c r="O59" s="36" t="str">
        <f>IF(AND(ISNUMBER(Latitude), ISNUMBER(EToTable4[[#This Row],[Сана]])), ROUND((Latitude / 180) * PI(), 3), "")</f>
        <v/>
      </c>
      <c r="P59" s="35" t="str">
        <f>IF(AND(ISNUMBER(EToTable4[[#This Row],[φ]]), ISNUMBER(EToTable4[[#This Row],[δ (rad)]])), ACOS( - 1 * TAN(EToTable4[[#This Row],[φ]]) * TAN(EToTable4[[#This Row],[δ (rad)]])), "")</f>
        <v/>
      </c>
      <c r="Q5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59" s="35" t="str">
        <f xml:space="preserve"> IF(ISNUMBER(EToTable4[[#This Row],[ωs]]), ( 24 / PI()) * EToTable4[[#This Row],[ωs]], "")</f>
        <v/>
      </c>
      <c r="S59" s="35" t="str">
        <f>IF(ISNUMBER(EToTable4[[#This Row],[Тмин
(°С)]]), 0.6108 * EXP( 17.27 * EToTable4[[#This Row],[Тмин
(°С)]] / (EToTable4[[#This Row],[Тмин
(°С)]]+237.3)), "")</f>
        <v/>
      </c>
      <c r="T59" s="35" t="str">
        <f>IF(ISNUMBER(EToTable4[[#This Row],[Тмакс
(°С)]]), 0.6108 * EXP( 17.27 * EToTable4[[#This Row],[Тмакс
(°С)]] / (EToTable4[[#This Row],[Тмакс
(°С)]]+237.3)), "")</f>
        <v/>
      </c>
      <c r="U59" s="35" t="str">
        <f>IF(AND(ISNUMBER(EToTable4[[#This Row],[e° (Tmin)]]), ISNUMBER(EToTable4[[#This Row],[e° (Tmax)]])), (EToTable4[[#This Row],[e° (Tmax)]]+EToTable4[[#This Row],[e° (Tmin)]])/2, "")</f>
        <v/>
      </c>
      <c r="V59" s="28" t="str">
        <f>IF(ISNUMBER(EToTable4[[#This Row],[Tdew]]), 0.6108 * EXP( 17.27 * (EToTable4[[#This Row],[Tdew]]) / (EToTable4[[#This Row],[Tdew]]+237.3)), "")</f>
        <v/>
      </c>
      <c r="W59" s="30" t="str">
        <f xml:space="preserve"> EToTable4[[#This Row],[e° (Tdew)]]</f>
        <v/>
      </c>
      <c r="X59" s="28" t="str">
        <f>IF(AND(ISNUMBER(EToTable4[[#This Row],[es]]), ISNUMBER(EToTable4[[#This Row],[ea]])), EToTable4[[#This Row],[es]]-EToTable4[[#This Row],[ea]], "")</f>
        <v/>
      </c>
      <c r="Y59" s="35" t="str">
        <f>IF(ISNUMBER(EToTable4[[#This Row],[Ra]]), (as+bs)*EToTable4[[#This Row],[Ra]], "")</f>
        <v/>
      </c>
      <c r="Z5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59" s="35" t="str">
        <f>IF(ISNUMBER(EToTable4[[#This Row],[Rs]]), (1-albedo)*EToTable4[[#This Row],[Rs]], "")</f>
        <v/>
      </c>
      <c r="AB5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59" s="35" t="str">
        <f>IF(AND(ISNUMBER(EToTable4[[#This Row],[Rns]]), ISNUMBER(EToTable4[[#This Row],[Rnl]])), EToTable4[[#This Row],[Rns]]-EToTable4[[#This Row],[Rnl]], "")</f>
        <v/>
      </c>
      <c r="AD5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5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0" spans="1:31" x14ac:dyDescent="0.25">
      <c r="A60" s="20"/>
      <c r="B60" s="21"/>
      <c r="C60" s="22"/>
      <c r="D60" s="23"/>
      <c r="E60" s="46"/>
      <c r="F60" s="23"/>
      <c r="G6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0" s="44" t="str">
        <f>IF(AND(ISNUMBER(EToTable4[[#This Row],[Сана]]), ISNUMBER(EToTable4[[#This Row],[Тмин
(°С)]])), EToTable4[[#This Row],[Тмин
(°С)]]-TdewSubtract, "")</f>
        <v/>
      </c>
      <c r="I60" s="38" t="str">
        <f>IF(ISNUMBER(EToTable4[[#This Row],[Сана]]), _xlfn.DAYS(EToTable4[[#This Row],[Сана]], "1/1/" &amp; YEAR(EToTable4[[#This Row],[Сана]])) + 1, "")</f>
        <v/>
      </c>
      <c r="J60" s="35" t="str">
        <f>IF(AND(ISNUMBER(Altitude), ISNUMBER(EToTable4[[#This Row],[Сана]])),  ROUND(101.3 * POWER( (293-0.0065 * Altitude) / 293, 5.26), 2), "")</f>
        <v/>
      </c>
      <c r="K60" s="33" t="str">
        <f>IF(ISNUMBER(EToTable4[[#This Row],[P]]), (Cp * EToTable4[[#This Row],[P]]) / (0.622 * 2.45), "")</f>
        <v/>
      </c>
      <c r="L6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0" s="35" t="str">
        <f>IF(ISNUMBER(EToTable4[[#This Row],[J]]), 0.409  * SIN( (2*PI()/365) * EToTable4[[#This Row],[J]] - 1.39), "")</f>
        <v/>
      </c>
      <c r="N60" s="30" t="str">
        <f>IF(ISNUMBER(EToTable4[[#This Row],[J]]), ROUND(1+0.033 * COS( (2*PI()/365) * EToTable4[[#This Row],[J]]), 4), "")</f>
        <v/>
      </c>
      <c r="O60" s="36" t="str">
        <f>IF(AND(ISNUMBER(Latitude), ISNUMBER(EToTable4[[#This Row],[Сана]])), ROUND((Latitude / 180) * PI(), 3), "")</f>
        <v/>
      </c>
      <c r="P60" s="35" t="str">
        <f>IF(AND(ISNUMBER(EToTable4[[#This Row],[φ]]), ISNUMBER(EToTable4[[#This Row],[δ (rad)]])), ACOS( - 1 * TAN(EToTable4[[#This Row],[φ]]) * TAN(EToTable4[[#This Row],[δ (rad)]])), "")</f>
        <v/>
      </c>
      <c r="Q6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0" s="35" t="str">
        <f xml:space="preserve"> IF(ISNUMBER(EToTable4[[#This Row],[ωs]]), ( 24 / PI()) * EToTable4[[#This Row],[ωs]], "")</f>
        <v/>
      </c>
      <c r="S60" s="35" t="str">
        <f>IF(ISNUMBER(EToTable4[[#This Row],[Тмин
(°С)]]), 0.6108 * EXP( 17.27 * EToTable4[[#This Row],[Тмин
(°С)]] / (EToTable4[[#This Row],[Тмин
(°С)]]+237.3)), "")</f>
        <v/>
      </c>
      <c r="T60" s="35" t="str">
        <f>IF(ISNUMBER(EToTable4[[#This Row],[Тмакс
(°С)]]), 0.6108 * EXP( 17.27 * EToTable4[[#This Row],[Тмакс
(°С)]] / (EToTable4[[#This Row],[Тмакс
(°С)]]+237.3)), "")</f>
        <v/>
      </c>
      <c r="U60" s="35" t="str">
        <f>IF(AND(ISNUMBER(EToTable4[[#This Row],[e° (Tmin)]]), ISNUMBER(EToTable4[[#This Row],[e° (Tmax)]])), (EToTable4[[#This Row],[e° (Tmax)]]+EToTable4[[#This Row],[e° (Tmin)]])/2, "")</f>
        <v/>
      </c>
      <c r="V60" s="28" t="str">
        <f>IF(ISNUMBER(EToTable4[[#This Row],[Tdew]]), 0.6108 * EXP( 17.27 * (EToTable4[[#This Row],[Tdew]]) / (EToTable4[[#This Row],[Tdew]]+237.3)), "")</f>
        <v/>
      </c>
      <c r="W60" s="30" t="str">
        <f xml:space="preserve"> EToTable4[[#This Row],[e° (Tdew)]]</f>
        <v/>
      </c>
      <c r="X60" s="28" t="str">
        <f>IF(AND(ISNUMBER(EToTable4[[#This Row],[es]]), ISNUMBER(EToTable4[[#This Row],[ea]])), EToTable4[[#This Row],[es]]-EToTable4[[#This Row],[ea]], "")</f>
        <v/>
      </c>
      <c r="Y60" s="35" t="str">
        <f>IF(ISNUMBER(EToTable4[[#This Row],[Ra]]), (as+bs)*EToTable4[[#This Row],[Ra]], "")</f>
        <v/>
      </c>
      <c r="Z6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0" s="35" t="str">
        <f>IF(ISNUMBER(EToTable4[[#This Row],[Rs]]), (1-albedo)*EToTable4[[#This Row],[Rs]], "")</f>
        <v/>
      </c>
      <c r="AB6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0" s="35" t="str">
        <f>IF(AND(ISNUMBER(EToTable4[[#This Row],[Rns]]), ISNUMBER(EToTable4[[#This Row],[Rnl]])), EToTable4[[#This Row],[Rns]]-EToTable4[[#This Row],[Rnl]], "")</f>
        <v/>
      </c>
      <c r="AD6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1" spans="1:31" x14ac:dyDescent="0.25">
      <c r="A61" s="20"/>
      <c r="B61" s="21"/>
      <c r="C61" s="22"/>
      <c r="D61" s="23"/>
      <c r="E61" s="46"/>
      <c r="F61" s="23"/>
      <c r="G6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1" s="44" t="str">
        <f>IF(AND(ISNUMBER(EToTable4[[#This Row],[Сана]]), ISNUMBER(EToTable4[[#This Row],[Тмин
(°С)]])), EToTable4[[#This Row],[Тмин
(°С)]]-TdewSubtract, "")</f>
        <v/>
      </c>
      <c r="I61" s="38" t="str">
        <f>IF(ISNUMBER(EToTable4[[#This Row],[Сана]]), _xlfn.DAYS(EToTable4[[#This Row],[Сана]], "1/1/" &amp; YEAR(EToTable4[[#This Row],[Сана]])) + 1, "")</f>
        <v/>
      </c>
      <c r="J61" s="35" t="str">
        <f>IF(AND(ISNUMBER(Altitude), ISNUMBER(EToTable4[[#This Row],[Сана]])),  ROUND(101.3 * POWER( (293-0.0065 * Altitude) / 293, 5.26), 2), "")</f>
        <v/>
      </c>
      <c r="K61" s="33" t="str">
        <f>IF(ISNUMBER(EToTable4[[#This Row],[P]]), (Cp * EToTable4[[#This Row],[P]]) / (0.622 * 2.45), "")</f>
        <v/>
      </c>
      <c r="L6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1" s="35" t="str">
        <f>IF(ISNUMBER(EToTable4[[#This Row],[J]]), 0.409  * SIN( (2*PI()/365) * EToTable4[[#This Row],[J]] - 1.39), "")</f>
        <v/>
      </c>
      <c r="N61" s="30" t="str">
        <f>IF(ISNUMBER(EToTable4[[#This Row],[J]]), ROUND(1+0.033 * COS( (2*PI()/365) * EToTable4[[#This Row],[J]]), 4), "")</f>
        <v/>
      </c>
      <c r="O61" s="36" t="str">
        <f>IF(AND(ISNUMBER(Latitude), ISNUMBER(EToTable4[[#This Row],[Сана]])), ROUND((Latitude / 180) * PI(), 3), "")</f>
        <v/>
      </c>
      <c r="P61" s="35" t="str">
        <f>IF(AND(ISNUMBER(EToTable4[[#This Row],[φ]]), ISNUMBER(EToTable4[[#This Row],[δ (rad)]])), ACOS( - 1 * TAN(EToTable4[[#This Row],[φ]]) * TAN(EToTable4[[#This Row],[δ (rad)]])), "")</f>
        <v/>
      </c>
      <c r="Q6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1" s="35" t="str">
        <f xml:space="preserve"> IF(ISNUMBER(EToTable4[[#This Row],[ωs]]), ( 24 / PI()) * EToTable4[[#This Row],[ωs]], "")</f>
        <v/>
      </c>
      <c r="S61" s="35" t="str">
        <f>IF(ISNUMBER(EToTable4[[#This Row],[Тмин
(°С)]]), 0.6108 * EXP( 17.27 * EToTable4[[#This Row],[Тмин
(°С)]] / (EToTable4[[#This Row],[Тмин
(°С)]]+237.3)), "")</f>
        <v/>
      </c>
      <c r="T61" s="35" t="str">
        <f>IF(ISNUMBER(EToTable4[[#This Row],[Тмакс
(°С)]]), 0.6108 * EXP( 17.27 * EToTable4[[#This Row],[Тмакс
(°С)]] / (EToTable4[[#This Row],[Тмакс
(°С)]]+237.3)), "")</f>
        <v/>
      </c>
      <c r="U61" s="35" t="str">
        <f>IF(AND(ISNUMBER(EToTable4[[#This Row],[e° (Tmin)]]), ISNUMBER(EToTable4[[#This Row],[e° (Tmax)]])), (EToTable4[[#This Row],[e° (Tmax)]]+EToTable4[[#This Row],[e° (Tmin)]])/2, "")</f>
        <v/>
      </c>
      <c r="V61" s="28" t="str">
        <f>IF(ISNUMBER(EToTable4[[#This Row],[Tdew]]), 0.6108 * EXP( 17.27 * (EToTable4[[#This Row],[Tdew]]) / (EToTable4[[#This Row],[Tdew]]+237.3)), "")</f>
        <v/>
      </c>
      <c r="W61" s="30" t="str">
        <f xml:space="preserve"> EToTable4[[#This Row],[e° (Tdew)]]</f>
        <v/>
      </c>
      <c r="X61" s="28" t="str">
        <f>IF(AND(ISNUMBER(EToTable4[[#This Row],[es]]), ISNUMBER(EToTable4[[#This Row],[ea]])), EToTable4[[#This Row],[es]]-EToTable4[[#This Row],[ea]], "")</f>
        <v/>
      </c>
      <c r="Y61" s="35" t="str">
        <f>IF(ISNUMBER(EToTable4[[#This Row],[Ra]]), (as+bs)*EToTable4[[#This Row],[Ra]], "")</f>
        <v/>
      </c>
      <c r="Z6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1" s="35" t="str">
        <f>IF(ISNUMBER(EToTable4[[#This Row],[Rs]]), (1-albedo)*EToTable4[[#This Row],[Rs]], "")</f>
        <v/>
      </c>
      <c r="AB6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1" s="35" t="str">
        <f>IF(AND(ISNUMBER(EToTable4[[#This Row],[Rns]]), ISNUMBER(EToTable4[[#This Row],[Rnl]])), EToTable4[[#This Row],[Rns]]-EToTable4[[#This Row],[Rnl]], "")</f>
        <v/>
      </c>
      <c r="AD6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2" spans="1:31" x14ac:dyDescent="0.25">
      <c r="A62" s="20"/>
      <c r="B62" s="21"/>
      <c r="C62" s="22"/>
      <c r="D62" s="23"/>
      <c r="E62" s="46"/>
      <c r="F62" s="23"/>
      <c r="G6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2" s="44" t="str">
        <f>IF(AND(ISNUMBER(EToTable4[[#This Row],[Сана]]), ISNUMBER(EToTable4[[#This Row],[Тмин
(°С)]])), EToTable4[[#This Row],[Тмин
(°С)]]-TdewSubtract, "")</f>
        <v/>
      </c>
      <c r="I62" s="38" t="str">
        <f>IF(ISNUMBER(EToTable4[[#This Row],[Сана]]), _xlfn.DAYS(EToTable4[[#This Row],[Сана]], "1/1/" &amp; YEAR(EToTable4[[#This Row],[Сана]])) + 1, "")</f>
        <v/>
      </c>
      <c r="J62" s="35" t="str">
        <f>IF(AND(ISNUMBER(Altitude), ISNUMBER(EToTable4[[#This Row],[Сана]])),  ROUND(101.3 * POWER( (293-0.0065 * Altitude) / 293, 5.26), 2), "")</f>
        <v/>
      </c>
      <c r="K62" s="33" t="str">
        <f>IF(ISNUMBER(EToTable4[[#This Row],[P]]), (Cp * EToTable4[[#This Row],[P]]) / (0.622 * 2.45), "")</f>
        <v/>
      </c>
      <c r="L6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2" s="35" t="str">
        <f>IF(ISNUMBER(EToTable4[[#This Row],[J]]), 0.409  * SIN( (2*PI()/365) * EToTable4[[#This Row],[J]] - 1.39), "")</f>
        <v/>
      </c>
      <c r="N62" s="30" t="str">
        <f>IF(ISNUMBER(EToTable4[[#This Row],[J]]), ROUND(1+0.033 * COS( (2*PI()/365) * EToTable4[[#This Row],[J]]), 4), "")</f>
        <v/>
      </c>
      <c r="O62" s="36" t="str">
        <f>IF(AND(ISNUMBER(Latitude), ISNUMBER(EToTable4[[#This Row],[Сана]])), ROUND((Latitude / 180) * PI(), 3), "")</f>
        <v/>
      </c>
      <c r="P62" s="35" t="str">
        <f>IF(AND(ISNUMBER(EToTable4[[#This Row],[φ]]), ISNUMBER(EToTable4[[#This Row],[δ (rad)]])), ACOS( - 1 * TAN(EToTable4[[#This Row],[φ]]) * TAN(EToTable4[[#This Row],[δ (rad)]])), "")</f>
        <v/>
      </c>
      <c r="Q6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2" s="35" t="str">
        <f xml:space="preserve"> IF(ISNUMBER(EToTable4[[#This Row],[ωs]]), ( 24 / PI()) * EToTable4[[#This Row],[ωs]], "")</f>
        <v/>
      </c>
      <c r="S62" s="35" t="str">
        <f>IF(ISNUMBER(EToTable4[[#This Row],[Тмин
(°С)]]), 0.6108 * EXP( 17.27 * EToTable4[[#This Row],[Тмин
(°С)]] / (EToTable4[[#This Row],[Тмин
(°С)]]+237.3)), "")</f>
        <v/>
      </c>
      <c r="T62" s="35" t="str">
        <f>IF(ISNUMBER(EToTable4[[#This Row],[Тмакс
(°С)]]), 0.6108 * EXP( 17.27 * EToTable4[[#This Row],[Тмакс
(°С)]] / (EToTable4[[#This Row],[Тмакс
(°С)]]+237.3)), "")</f>
        <v/>
      </c>
      <c r="U62" s="35" t="str">
        <f>IF(AND(ISNUMBER(EToTable4[[#This Row],[e° (Tmin)]]), ISNUMBER(EToTable4[[#This Row],[e° (Tmax)]])), (EToTable4[[#This Row],[e° (Tmax)]]+EToTable4[[#This Row],[e° (Tmin)]])/2, "")</f>
        <v/>
      </c>
      <c r="V62" s="28" t="str">
        <f>IF(ISNUMBER(EToTable4[[#This Row],[Tdew]]), 0.6108 * EXP( 17.27 * (EToTable4[[#This Row],[Tdew]]) / (EToTable4[[#This Row],[Tdew]]+237.3)), "")</f>
        <v/>
      </c>
      <c r="W62" s="30" t="str">
        <f xml:space="preserve"> EToTable4[[#This Row],[e° (Tdew)]]</f>
        <v/>
      </c>
      <c r="X62" s="28" t="str">
        <f>IF(AND(ISNUMBER(EToTable4[[#This Row],[es]]), ISNUMBER(EToTable4[[#This Row],[ea]])), EToTable4[[#This Row],[es]]-EToTable4[[#This Row],[ea]], "")</f>
        <v/>
      </c>
      <c r="Y62" s="35" t="str">
        <f>IF(ISNUMBER(EToTable4[[#This Row],[Ra]]), (as+bs)*EToTable4[[#This Row],[Ra]], "")</f>
        <v/>
      </c>
      <c r="Z6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2" s="35" t="str">
        <f>IF(ISNUMBER(EToTable4[[#This Row],[Rs]]), (1-albedo)*EToTable4[[#This Row],[Rs]], "")</f>
        <v/>
      </c>
      <c r="AB6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2" s="35" t="str">
        <f>IF(AND(ISNUMBER(EToTable4[[#This Row],[Rns]]), ISNUMBER(EToTable4[[#This Row],[Rnl]])), EToTable4[[#This Row],[Rns]]-EToTable4[[#This Row],[Rnl]], "")</f>
        <v/>
      </c>
      <c r="AD6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3" spans="1:31" x14ac:dyDescent="0.25">
      <c r="A63" s="20"/>
      <c r="B63" s="21"/>
      <c r="C63" s="22"/>
      <c r="D63" s="23"/>
      <c r="E63" s="46"/>
      <c r="F63" s="23"/>
      <c r="G6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3" s="44" t="str">
        <f>IF(AND(ISNUMBER(EToTable4[[#This Row],[Сана]]), ISNUMBER(EToTable4[[#This Row],[Тмин
(°С)]])), EToTable4[[#This Row],[Тмин
(°С)]]-TdewSubtract, "")</f>
        <v/>
      </c>
      <c r="I63" s="38" t="str">
        <f>IF(ISNUMBER(EToTable4[[#This Row],[Сана]]), _xlfn.DAYS(EToTable4[[#This Row],[Сана]], "1/1/" &amp; YEAR(EToTable4[[#This Row],[Сана]])) + 1, "")</f>
        <v/>
      </c>
      <c r="J63" s="35" t="str">
        <f>IF(AND(ISNUMBER(Altitude), ISNUMBER(EToTable4[[#This Row],[Сана]])),  ROUND(101.3 * POWER( (293-0.0065 * Altitude) / 293, 5.26), 2), "")</f>
        <v/>
      </c>
      <c r="K63" s="33" t="str">
        <f>IF(ISNUMBER(EToTable4[[#This Row],[P]]), (Cp * EToTable4[[#This Row],[P]]) / (0.622 * 2.45), "")</f>
        <v/>
      </c>
      <c r="L6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3" s="35" t="str">
        <f>IF(ISNUMBER(EToTable4[[#This Row],[J]]), 0.409  * SIN( (2*PI()/365) * EToTable4[[#This Row],[J]] - 1.39), "")</f>
        <v/>
      </c>
      <c r="N63" s="30" t="str">
        <f>IF(ISNUMBER(EToTable4[[#This Row],[J]]), ROUND(1+0.033 * COS( (2*PI()/365) * EToTable4[[#This Row],[J]]), 4), "")</f>
        <v/>
      </c>
      <c r="O63" s="36" t="str">
        <f>IF(AND(ISNUMBER(Latitude), ISNUMBER(EToTable4[[#This Row],[Сана]])), ROUND((Latitude / 180) * PI(), 3), "")</f>
        <v/>
      </c>
      <c r="P63" s="35" t="str">
        <f>IF(AND(ISNUMBER(EToTable4[[#This Row],[φ]]), ISNUMBER(EToTable4[[#This Row],[δ (rad)]])), ACOS( - 1 * TAN(EToTable4[[#This Row],[φ]]) * TAN(EToTable4[[#This Row],[δ (rad)]])), "")</f>
        <v/>
      </c>
      <c r="Q6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3" s="35" t="str">
        <f xml:space="preserve"> IF(ISNUMBER(EToTable4[[#This Row],[ωs]]), ( 24 / PI()) * EToTable4[[#This Row],[ωs]], "")</f>
        <v/>
      </c>
      <c r="S63" s="35" t="str">
        <f>IF(ISNUMBER(EToTable4[[#This Row],[Тмин
(°С)]]), 0.6108 * EXP( 17.27 * EToTable4[[#This Row],[Тмин
(°С)]] / (EToTable4[[#This Row],[Тмин
(°С)]]+237.3)), "")</f>
        <v/>
      </c>
      <c r="T63" s="35" t="str">
        <f>IF(ISNUMBER(EToTable4[[#This Row],[Тмакс
(°С)]]), 0.6108 * EXP( 17.27 * EToTable4[[#This Row],[Тмакс
(°С)]] / (EToTable4[[#This Row],[Тмакс
(°С)]]+237.3)), "")</f>
        <v/>
      </c>
      <c r="U63" s="35" t="str">
        <f>IF(AND(ISNUMBER(EToTable4[[#This Row],[e° (Tmin)]]), ISNUMBER(EToTable4[[#This Row],[e° (Tmax)]])), (EToTable4[[#This Row],[e° (Tmax)]]+EToTable4[[#This Row],[e° (Tmin)]])/2, "")</f>
        <v/>
      </c>
      <c r="V63" s="28" t="str">
        <f>IF(ISNUMBER(EToTable4[[#This Row],[Tdew]]), 0.6108 * EXP( 17.27 * (EToTable4[[#This Row],[Tdew]]) / (EToTable4[[#This Row],[Tdew]]+237.3)), "")</f>
        <v/>
      </c>
      <c r="W63" s="30" t="str">
        <f xml:space="preserve"> EToTable4[[#This Row],[e° (Tdew)]]</f>
        <v/>
      </c>
      <c r="X63" s="28" t="str">
        <f>IF(AND(ISNUMBER(EToTable4[[#This Row],[es]]), ISNUMBER(EToTable4[[#This Row],[ea]])), EToTable4[[#This Row],[es]]-EToTable4[[#This Row],[ea]], "")</f>
        <v/>
      </c>
      <c r="Y63" s="35" t="str">
        <f>IF(ISNUMBER(EToTable4[[#This Row],[Ra]]), (as+bs)*EToTable4[[#This Row],[Ra]], "")</f>
        <v/>
      </c>
      <c r="Z6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3" s="35" t="str">
        <f>IF(ISNUMBER(EToTable4[[#This Row],[Rs]]), (1-albedo)*EToTable4[[#This Row],[Rs]], "")</f>
        <v/>
      </c>
      <c r="AB6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3" s="35" t="str">
        <f>IF(AND(ISNUMBER(EToTable4[[#This Row],[Rns]]), ISNUMBER(EToTable4[[#This Row],[Rnl]])), EToTable4[[#This Row],[Rns]]-EToTable4[[#This Row],[Rnl]], "")</f>
        <v/>
      </c>
      <c r="AD6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4" spans="1:31" x14ac:dyDescent="0.25">
      <c r="A64" s="20"/>
      <c r="B64" s="21"/>
      <c r="C64" s="22"/>
      <c r="D64" s="23"/>
      <c r="E64" s="46"/>
      <c r="F64" s="23"/>
      <c r="G6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4" s="44" t="str">
        <f>IF(AND(ISNUMBER(EToTable4[[#This Row],[Сана]]), ISNUMBER(EToTable4[[#This Row],[Тмин
(°С)]])), EToTable4[[#This Row],[Тмин
(°С)]]-TdewSubtract, "")</f>
        <v/>
      </c>
      <c r="I64" s="38" t="str">
        <f>IF(ISNUMBER(EToTable4[[#This Row],[Сана]]), _xlfn.DAYS(EToTable4[[#This Row],[Сана]], "1/1/" &amp; YEAR(EToTable4[[#This Row],[Сана]])) + 1, "")</f>
        <v/>
      </c>
      <c r="J64" s="35" t="str">
        <f>IF(AND(ISNUMBER(Altitude), ISNUMBER(EToTable4[[#This Row],[Сана]])),  ROUND(101.3 * POWER( (293-0.0065 * Altitude) / 293, 5.26), 2), "")</f>
        <v/>
      </c>
      <c r="K64" s="33" t="str">
        <f>IF(ISNUMBER(EToTable4[[#This Row],[P]]), (Cp * EToTable4[[#This Row],[P]]) / (0.622 * 2.45), "")</f>
        <v/>
      </c>
      <c r="L6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4" s="35" t="str">
        <f>IF(ISNUMBER(EToTable4[[#This Row],[J]]), 0.409  * SIN( (2*PI()/365) * EToTable4[[#This Row],[J]] - 1.39), "")</f>
        <v/>
      </c>
      <c r="N64" s="30" t="str">
        <f>IF(ISNUMBER(EToTable4[[#This Row],[J]]), ROUND(1+0.033 * COS( (2*PI()/365) * EToTable4[[#This Row],[J]]), 4), "")</f>
        <v/>
      </c>
      <c r="O64" s="36" t="str">
        <f>IF(AND(ISNUMBER(Latitude), ISNUMBER(EToTable4[[#This Row],[Сана]])), ROUND((Latitude / 180) * PI(), 3), "")</f>
        <v/>
      </c>
      <c r="P64" s="35" t="str">
        <f>IF(AND(ISNUMBER(EToTable4[[#This Row],[φ]]), ISNUMBER(EToTable4[[#This Row],[δ (rad)]])), ACOS( - 1 * TAN(EToTable4[[#This Row],[φ]]) * TAN(EToTable4[[#This Row],[δ (rad)]])), "")</f>
        <v/>
      </c>
      <c r="Q6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4" s="35" t="str">
        <f xml:space="preserve"> IF(ISNUMBER(EToTable4[[#This Row],[ωs]]), ( 24 / PI()) * EToTable4[[#This Row],[ωs]], "")</f>
        <v/>
      </c>
      <c r="S64" s="35" t="str">
        <f>IF(ISNUMBER(EToTable4[[#This Row],[Тмин
(°С)]]), 0.6108 * EXP( 17.27 * EToTable4[[#This Row],[Тмин
(°С)]] / (EToTable4[[#This Row],[Тмин
(°С)]]+237.3)), "")</f>
        <v/>
      </c>
      <c r="T64" s="35" t="str">
        <f>IF(ISNUMBER(EToTable4[[#This Row],[Тмакс
(°С)]]), 0.6108 * EXP( 17.27 * EToTable4[[#This Row],[Тмакс
(°С)]] / (EToTable4[[#This Row],[Тмакс
(°С)]]+237.3)), "")</f>
        <v/>
      </c>
      <c r="U64" s="35" t="str">
        <f>IF(AND(ISNUMBER(EToTable4[[#This Row],[e° (Tmin)]]), ISNUMBER(EToTable4[[#This Row],[e° (Tmax)]])), (EToTable4[[#This Row],[e° (Tmax)]]+EToTable4[[#This Row],[e° (Tmin)]])/2, "")</f>
        <v/>
      </c>
      <c r="V64" s="28" t="str">
        <f>IF(ISNUMBER(EToTable4[[#This Row],[Tdew]]), 0.6108 * EXP( 17.27 * (EToTable4[[#This Row],[Tdew]]) / (EToTable4[[#This Row],[Tdew]]+237.3)), "")</f>
        <v/>
      </c>
      <c r="W64" s="30" t="str">
        <f xml:space="preserve"> EToTable4[[#This Row],[e° (Tdew)]]</f>
        <v/>
      </c>
      <c r="X64" s="28" t="str">
        <f>IF(AND(ISNUMBER(EToTable4[[#This Row],[es]]), ISNUMBER(EToTable4[[#This Row],[ea]])), EToTable4[[#This Row],[es]]-EToTable4[[#This Row],[ea]], "")</f>
        <v/>
      </c>
      <c r="Y64" s="35" t="str">
        <f>IF(ISNUMBER(EToTable4[[#This Row],[Ra]]), (as+bs)*EToTable4[[#This Row],[Ra]], "")</f>
        <v/>
      </c>
      <c r="Z6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4" s="35" t="str">
        <f>IF(ISNUMBER(EToTable4[[#This Row],[Rs]]), (1-albedo)*EToTable4[[#This Row],[Rs]], "")</f>
        <v/>
      </c>
      <c r="AB6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4" s="35" t="str">
        <f>IF(AND(ISNUMBER(EToTable4[[#This Row],[Rns]]), ISNUMBER(EToTable4[[#This Row],[Rnl]])), EToTable4[[#This Row],[Rns]]-EToTable4[[#This Row],[Rnl]], "")</f>
        <v/>
      </c>
      <c r="AD6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5" spans="1:31" x14ac:dyDescent="0.25">
      <c r="A65" s="20"/>
      <c r="B65" s="21"/>
      <c r="C65" s="22"/>
      <c r="D65" s="23"/>
      <c r="E65" s="46"/>
      <c r="F65" s="23"/>
      <c r="G6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5" s="44" t="str">
        <f>IF(AND(ISNUMBER(EToTable4[[#This Row],[Сана]]), ISNUMBER(EToTable4[[#This Row],[Тмин
(°С)]])), EToTable4[[#This Row],[Тмин
(°С)]]-TdewSubtract, "")</f>
        <v/>
      </c>
      <c r="I65" s="38" t="str">
        <f>IF(ISNUMBER(EToTable4[[#This Row],[Сана]]), _xlfn.DAYS(EToTable4[[#This Row],[Сана]], "1/1/" &amp; YEAR(EToTable4[[#This Row],[Сана]])) + 1, "")</f>
        <v/>
      </c>
      <c r="J65" s="35" t="str">
        <f>IF(AND(ISNUMBER(Altitude), ISNUMBER(EToTable4[[#This Row],[Сана]])),  ROUND(101.3 * POWER( (293-0.0065 * Altitude) / 293, 5.26), 2), "")</f>
        <v/>
      </c>
      <c r="K65" s="33" t="str">
        <f>IF(ISNUMBER(EToTable4[[#This Row],[P]]), (Cp * EToTable4[[#This Row],[P]]) / (0.622 * 2.45), "")</f>
        <v/>
      </c>
      <c r="L6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5" s="35" t="str">
        <f>IF(ISNUMBER(EToTable4[[#This Row],[J]]), 0.409  * SIN( (2*PI()/365) * EToTable4[[#This Row],[J]] - 1.39), "")</f>
        <v/>
      </c>
      <c r="N65" s="30" t="str">
        <f>IF(ISNUMBER(EToTable4[[#This Row],[J]]), ROUND(1+0.033 * COS( (2*PI()/365) * EToTable4[[#This Row],[J]]), 4), "")</f>
        <v/>
      </c>
      <c r="O65" s="36" t="str">
        <f>IF(AND(ISNUMBER(Latitude), ISNUMBER(EToTable4[[#This Row],[Сана]])), ROUND((Latitude / 180) * PI(), 3), "")</f>
        <v/>
      </c>
      <c r="P65" s="35" t="str">
        <f>IF(AND(ISNUMBER(EToTable4[[#This Row],[φ]]), ISNUMBER(EToTable4[[#This Row],[δ (rad)]])), ACOS( - 1 * TAN(EToTable4[[#This Row],[φ]]) * TAN(EToTable4[[#This Row],[δ (rad)]])), "")</f>
        <v/>
      </c>
      <c r="Q6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5" s="35" t="str">
        <f xml:space="preserve"> IF(ISNUMBER(EToTable4[[#This Row],[ωs]]), ( 24 / PI()) * EToTable4[[#This Row],[ωs]], "")</f>
        <v/>
      </c>
      <c r="S65" s="35" t="str">
        <f>IF(ISNUMBER(EToTable4[[#This Row],[Тмин
(°С)]]), 0.6108 * EXP( 17.27 * EToTable4[[#This Row],[Тмин
(°С)]] / (EToTable4[[#This Row],[Тмин
(°С)]]+237.3)), "")</f>
        <v/>
      </c>
      <c r="T65" s="35" t="str">
        <f>IF(ISNUMBER(EToTable4[[#This Row],[Тмакс
(°С)]]), 0.6108 * EXP( 17.27 * EToTable4[[#This Row],[Тмакс
(°С)]] / (EToTable4[[#This Row],[Тмакс
(°С)]]+237.3)), "")</f>
        <v/>
      </c>
      <c r="U65" s="35" t="str">
        <f>IF(AND(ISNUMBER(EToTable4[[#This Row],[e° (Tmin)]]), ISNUMBER(EToTable4[[#This Row],[e° (Tmax)]])), (EToTable4[[#This Row],[e° (Tmax)]]+EToTable4[[#This Row],[e° (Tmin)]])/2, "")</f>
        <v/>
      </c>
      <c r="V65" s="28" t="str">
        <f>IF(ISNUMBER(EToTable4[[#This Row],[Tdew]]), 0.6108 * EXP( 17.27 * (EToTable4[[#This Row],[Tdew]]) / (EToTable4[[#This Row],[Tdew]]+237.3)), "")</f>
        <v/>
      </c>
      <c r="W65" s="30" t="str">
        <f xml:space="preserve"> EToTable4[[#This Row],[e° (Tdew)]]</f>
        <v/>
      </c>
      <c r="X65" s="28" t="str">
        <f>IF(AND(ISNUMBER(EToTable4[[#This Row],[es]]), ISNUMBER(EToTable4[[#This Row],[ea]])), EToTable4[[#This Row],[es]]-EToTable4[[#This Row],[ea]], "")</f>
        <v/>
      </c>
      <c r="Y65" s="35" t="str">
        <f>IF(ISNUMBER(EToTable4[[#This Row],[Ra]]), (as+bs)*EToTable4[[#This Row],[Ra]], "")</f>
        <v/>
      </c>
      <c r="Z6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5" s="35" t="str">
        <f>IF(ISNUMBER(EToTable4[[#This Row],[Rs]]), (1-albedo)*EToTable4[[#This Row],[Rs]], "")</f>
        <v/>
      </c>
      <c r="AB6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5" s="35" t="str">
        <f>IF(AND(ISNUMBER(EToTable4[[#This Row],[Rns]]), ISNUMBER(EToTable4[[#This Row],[Rnl]])), EToTable4[[#This Row],[Rns]]-EToTable4[[#This Row],[Rnl]], "")</f>
        <v/>
      </c>
      <c r="AD6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6" spans="1:31" x14ac:dyDescent="0.25">
      <c r="A66" s="20"/>
      <c r="B66" s="21"/>
      <c r="C66" s="22"/>
      <c r="D66" s="23"/>
      <c r="E66" s="46"/>
      <c r="F66" s="23"/>
      <c r="G6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6" s="44" t="str">
        <f>IF(AND(ISNUMBER(EToTable4[[#This Row],[Сана]]), ISNUMBER(EToTable4[[#This Row],[Тмин
(°С)]])), EToTable4[[#This Row],[Тмин
(°С)]]-TdewSubtract, "")</f>
        <v/>
      </c>
      <c r="I66" s="38" t="str">
        <f>IF(ISNUMBER(EToTable4[[#This Row],[Сана]]), _xlfn.DAYS(EToTable4[[#This Row],[Сана]], "1/1/" &amp; YEAR(EToTable4[[#This Row],[Сана]])) + 1, "")</f>
        <v/>
      </c>
      <c r="J66" s="35" t="str">
        <f>IF(AND(ISNUMBER(Altitude), ISNUMBER(EToTable4[[#This Row],[Сана]])),  ROUND(101.3 * POWER( (293-0.0065 * Altitude) / 293, 5.26), 2), "")</f>
        <v/>
      </c>
      <c r="K66" s="33" t="str">
        <f>IF(ISNUMBER(EToTable4[[#This Row],[P]]), (Cp * EToTable4[[#This Row],[P]]) / (0.622 * 2.45), "")</f>
        <v/>
      </c>
      <c r="L6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6" s="35" t="str">
        <f>IF(ISNUMBER(EToTable4[[#This Row],[J]]), 0.409  * SIN( (2*PI()/365) * EToTable4[[#This Row],[J]] - 1.39), "")</f>
        <v/>
      </c>
      <c r="N66" s="30" t="str">
        <f>IF(ISNUMBER(EToTable4[[#This Row],[J]]), ROUND(1+0.033 * COS( (2*PI()/365) * EToTable4[[#This Row],[J]]), 4), "")</f>
        <v/>
      </c>
      <c r="O66" s="36" t="str">
        <f>IF(AND(ISNUMBER(Latitude), ISNUMBER(EToTable4[[#This Row],[Сана]])), ROUND((Latitude / 180) * PI(), 3), "")</f>
        <v/>
      </c>
      <c r="P66" s="35" t="str">
        <f>IF(AND(ISNUMBER(EToTable4[[#This Row],[φ]]), ISNUMBER(EToTable4[[#This Row],[δ (rad)]])), ACOS( - 1 * TAN(EToTable4[[#This Row],[φ]]) * TAN(EToTable4[[#This Row],[δ (rad)]])), "")</f>
        <v/>
      </c>
      <c r="Q6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6" s="35" t="str">
        <f xml:space="preserve"> IF(ISNUMBER(EToTable4[[#This Row],[ωs]]), ( 24 / PI()) * EToTable4[[#This Row],[ωs]], "")</f>
        <v/>
      </c>
      <c r="S66" s="35" t="str">
        <f>IF(ISNUMBER(EToTable4[[#This Row],[Тмин
(°С)]]), 0.6108 * EXP( 17.27 * EToTable4[[#This Row],[Тмин
(°С)]] / (EToTable4[[#This Row],[Тмин
(°С)]]+237.3)), "")</f>
        <v/>
      </c>
      <c r="T66" s="35" t="str">
        <f>IF(ISNUMBER(EToTable4[[#This Row],[Тмакс
(°С)]]), 0.6108 * EXP( 17.27 * EToTable4[[#This Row],[Тмакс
(°С)]] / (EToTable4[[#This Row],[Тмакс
(°С)]]+237.3)), "")</f>
        <v/>
      </c>
      <c r="U66" s="35" t="str">
        <f>IF(AND(ISNUMBER(EToTable4[[#This Row],[e° (Tmin)]]), ISNUMBER(EToTable4[[#This Row],[e° (Tmax)]])), (EToTable4[[#This Row],[e° (Tmax)]]+EToTable4[[#This Row],[e° (Tmin)]])/2, "")</f>
        <v/>
      </c>
      <c r="V66" s="28" t="str">
        <f>IF(ISNUMBER(EToTable4[[#This Row],[Tdew]]), 0.6108 * EXP( 17.27 * (EToTable4[[#This Row],[Tdew]]) / (EToTable4[[#This Row],[Tdew]]+237.3)), "")</f>
        <v/>
      </c>
      <c r="W66" s="30" t="str">
        <f xml:space="preserve"> EToTable4[[#This Row],[e° (Tdew)]]</f>
        <v/>
      </c>
      <c r="X66" s="28" t="str">
        <f>IF(AND(ISNUMBER(EToTable4[[#This Row],[es]]), ISNUMBER(EToTable4[[#This Row],[ea]])), EToTable4[[#This Row],[es]]-EToTable4[[#This Row],[ea]], "")</f>
        <v/>
      </c>
      <c r="Y66" s="35" t="str">
        <f>IF(ISNUMBER(EToTable4[[#This Row],[Ra]]), (as+bs)*EToTable4[[#This Row],[Ra]], "")</f>
        <v/>
      </c>
      <c r="Z6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6" s="35" t="str">
        <f>IF(ISNUMBER(EToTable4[[#This Row],[Rs]]), (1-albedo)*EToTable4[[#This Row],[Rs]], "")</f>
        <v/>
      </c>
      <c r="AB6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6" s="35" t="str">
        <f>IF(AND(ISNUMBER(EToTable4[[#This Row],[Rns]]), ISNUMBER(EToTable4[[#This Row],[Rnl]])), EToTable4[[#This Row],[Rns]]-EToTable4[[#This Row],[Rnl]], "")</f>
        <v/>
      </c>
      <c r="AD6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7" spans="1:31" x14ac:dyDescent="0.25">
      <c r="A67" s="20"/>
      <c r="B67" s="21"/>
      <c r="C67" s="22"/>
      <c r="D67" s="23"/>
      <c r="E67" s="46"/>
      <c r="F67" s="23"/>
      <c r="G6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7" s="44" t="str">
        <f>IF(AND(ISNUMBER(EToTable4[[#This Row],[Сана]]), ISNUMBER(EToTable4[[#This Row],[Тмин
(°С)]])), EToTable4[[#This Row],[Тмин
(°С)]]-TdewSubtract, "")</f>
        <v/>
      </c>
      <c r="I67" s="38" t="str">
        <f>IF(ISNUMBER(EToTable4[[#This Row],[Сана]]), _xlfn.DAYS(EToTable4[[#This Row],[Сана]], "1/1/" &amp; YEAR(EToTable4[[#This Row],[Сана]])) + 1, "")</f>
        <v/>
      </c>
      <c r="J67" s="35" t="str">
        <f>IF(AND(ISNUMBER(Altitude), ISNUMBER(EToTable4[[#This Row],[Сана]])),  ROUND(101.3 * POWER( (293-0.0065 * Altitude) / 293, 5.26), 2), "")</f>
        <v/>
      </c>
      <c r="K67" s="33" t="str">
        <f>IF(ISNUMBER(EToTable4[[#This Row],[P]]), (Cp * EToTable4[[#This Row],[P]]) / (0.622 * 2.45), "")</f>
        <v/>
      </c>
      <c r="L6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7" s="35" t="str">
        <f>IF(ISNUMBER(EToTable4[[#This Row],[J]]), 0.409  * SIN( (2*PI()/365) * EToTable4[[#This Row],[J]] - 1.39), "")</f>
        <v/>
      </c>
      <c r="N67" s="30" t="str">
        <f>IF(ISNUMBER(EToTable4[[#This Row],[J]]), ROUND(1+0.033 * COS( (2*PI()/365) * EToTable4[[#This Row],[J]]), 4), "")</f>
        <v/>
      </c>
      <c r="O67" s="36" t="str">
        <f>IF(AND(ISNUMBER(Latitude), ISNUMBER(EToTable4[[#This Row],[Сана]])), ROUND((Latitude / 180) * PI(), 3), "")</f>
        <v/>
      </c>
      <c r="P67" s="35" t="str">
        <f>IF(AND(ISNUMBER(EToTable4[[#This Row],[φ]]), ISNUMBER(EToTable4[[#This Row],[δ (rad)]])), ACOS( - 1 * TAN(EToTable4[[#This Row],[φ]]) * TAN(EToTable4[[#This Row],[δ (rad)]])), "")</f>
        <v/>
      </c>
      <c r="Q6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7" s="35" t="str">
        <f xml:space="preserve"> IF(ISNUMBER(EToTable4[[#This Row],[ωs]]), ( 24 / PI()) * EToTable4[[#This Row],[ωs]], "")</f>
        <v/>
      </c>
      <c r="S67" s="35" t="str">
        <f>IF(ISNUMBER(EToTable4[[#This Row],[Тмин
(°С)]]), 0.6108 * EXP( 17.27 * EToTable4[[#This Row],[Тмин
(°С)]] / (EToTable4[[#This Row],[Тмин
(°С)]]+237.3)), "")</f>
        <v/>
      </c>
      <c r="T67" s="35" t="str">
        <f>IF(ISNUMBER(EToTable4[[#This Row],[Тмакс
(°С)]]), 0.6108 * EXP( 17.27 * EToTable4[[#This Row],[Тмакс
(°С)]] / (EToTable4[[#This Row],[Тмакс
(°С)]]+237.3)), "")</f>
        <v/>
      </c>
      <c r="U67" s="35" t="str">
        <f>IF(AND(ISNUMBER(EToTable4[[#This Row],[e° (Tmin)]]), ISNUMBER(EToTable4[[#This Row],[e° (Tmax)]])), (EToTable4[[#This Row],[e° (Tmax)]]+EToTable4[[#This Row],[e° (Tmin)]])/2, "")</f>
        <v/>
      </c>
      <c r="V67" s="28" t="str">
        <f>IF(ISNUMBER(EToTable4[[#This Row],[Tdew]]), 0.6108 * EXP( 17.27 * (EToTable4[[#This Row],[Tdew]]) / (EToTable4[[#This Row],[Tdew]]+237.3)), "")</f>
        <v/>
      </c>
      <c r="W67" s="30" t="str">
        <f xml:space="preserve"> EToTable4[[#This Row],[e° (Tdew)]]</f>
        <v/>
      </c>
      <c r="X67" s="28" t="str">
        <f>IF(AND(ISNUMBER(EToTable4[[#This Row],[es]]), ISNUMBER(EToTable4[[#This Row],[ea]])), EToTable4[[#This Row],[es]]-EToTable4[[#This Row],[ea]], "")</f>
        <v/>
      </c>
      <c r="Y67" s="35" t="str">
        <f>IF(ISNUMBER(EToTable4[[#This Row],[Ra]]), (as+bs)*EToTable4[[#This Row],[Ra]], "")</f>
        <v/>
      </c>
      <c r="Z6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7" s="35" t="str">
        <f>IF(ISNUMBER(EToTable4[[#This Row],[Rs]]), (1-albedo)*EToTable4[[#This Row],[Rs]], "")</f>
        <v/>
      </c>
      <c r="AB6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7" s="35" t="str">
        <f>IF(AND(ISNUMBER(EToTable4[[#This Row],[Rns]]), ISNUMBER(EToTable4[[#This Row],[Rnl]])), EToTable4[[#This Row],[Rns]]-EToTable4[[#This Row],[Rnl]], "")</f>
        <v/>
      </c>
      <c r="AD6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8" spans="1:31" x14ac:dyDescent="0.25">
      <c r="A68" s="20"/>
      <c r="B68" s="21"/>
      <c r="C68" s="22"/>
      <c r="D68" s="23"/>
      <c r="E68" s="46"/>
      <c r="F68" s="23"/>
      <c r="G6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8" s="44" t="str">
        <f>IF(AND(ISNUMBER(EToTable4[[#This Row],[Сана]]), ISNUMBER(EToTable4[[#This Row],[Тмин
(°С)]])), EToTable4[[#This Row],[Тмин
(°С)]]-TdewSubtract, "")</f>
        <v/>
      </c>
      <c r="I68" s="38" t="str">
        <f>IF(ISNUMBER(EToTable4[[#This Row],[Сана]]), _xlfn.DAYS(EToTable4[[#This Row],[Сана]], "1/1/" &amp; YEAR(EToTable4[[#This Row],[Сана]])) + 1, "")</f>
        <v/>
      </c>
      <c r="J68" s="35" t="str">
        <f>IF(AND(ISNUMBER(Altitude), ISNUMBER(EToTable4[[#This Row],[Сана]])),  ROUND(101.3 * POWER( (293-0.0065 * Altitude) / 293, 5.26), 2), "")</f>
        <v/>
      </c>
      <c r="K68" s="33" t="str">
        <f>IF(ISNUMBER(EToTable4[[#This Row],[P]]), (Cp * EToTable4[[#This Row],[P]]) / (0.622 * 2.45), "")</f>
        <v/>
      </c>
      <c r="L6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8" s="35" t="str">
        <f>IF(ISNUMBER(EToTable4[[#This Row],[J]]), 0.409  * SIN( (2*PI()/365) * EToTable4[[#This Row],[J]] - 1.39), "")</f>
        <v/>
      </c>
      <c r="N68" s="30" t="str">
        <f>IF(ISNUMBER(EToTable4[[#This Row],[J]]), ROUND(1+0.033 * COS( (2*PI()/365) * EToTable4[[#This Row],[J]]), 4), "")</f>
        <v/>
      </c>
      <c r="O68" s="36" t="str">
        <f>IF(AND(ISNUMBER(Latitude), ISNUMBER(EToTable4[[#This Row],[Сана]])), ROUND((Latitude / 180) * PI(), 3), "")</f>
        <v/>
      </c>
      <c r="P68" s="35" t="str">
        <f>IF(AND(ISNUMBER(EToTable4[[#This Row],[φ]]), ISNUMBER(EToTable4[[#This Row],[δ (rad)]])), ACOS( - 1 * TAN(EToTable4[[#This Row],[φ]]) * TAN(EToTable4[[#This Row],[δ (rad)]])), "")</f>
        <v/>
      </c>
      <c r="Q6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8" s="35" t="str">
        <f xml:space="preserve"> IF(ISNUMBER(EToTable4[[#This Row],[ωs]]), ( 24 / PI()) * EToTable4[[#This Row],[ωs]], "")</f>
        <v/>
      </c>
      <c r="S68" s="35" t="str">
        <f>IF(ISNUMBER(EToTable4[[#This Row],[Тмин
(°С)]]), 0.6108 * EXP( 17.27 * EToTable4[[#This Row],[Тмин
(°С)]] / (EToTable4[[#This Row],[Тмин
(°С)]]+237.3)), "")</f>
        <v/>
      </c>
      <c r="T68" s="35" t="str">
        <f>IF(ISNUMBER(EToTable4[[#This Row],[Тмакс
(°С)]]), 0.6108 * EXP( 17.27 * EToTable4[[#This Row],[Тмакс
(°С)]] / (EToTable4[[#This Row],[Тмакс
(°С)]]+237.3)), "")</f>
        <v/>
      </c>
      <c r="U68" s="35" t="str">
        <f>IF(AND(ISNUMBER(EToTable4[[#This Row],[e° (Tmin)]]), ISNUMBER(EToTable4[[#This Row],[e° (Tmax)]])), (EToTable4[[#This Row],[e° (Tmax)]]+EToTable4[[#This Row],[e° (Tmin)]])/2, "")</f>
        <v/>
      </c>
      <c r="V68" s="28" t="str">
        <f>IF(ISNUMBER(EToTable4[[#This Row],[Tdew]]), 0.6108 * EXP( 17.27 * (EToTable4[[#This Row],[Tdew]]) / (EToTable4[[#This Row],[Tdew]]+237.3)), "")</f>
        <v/>
      </c>
      <c r="W68" s="30" t="str">
        <f xml:space="preserve"> EToTable4[[#This Row],[e° (Tdew)]]</f>
        <v/>
      </c>
      <c r="X68" s="28" t="str">
        <f>IF(AND(ISNUMBER(EToTable4[[#This Row],[es]]), ISNUMBER(EToTable4[[#This Row],[ea]])), EToTable4[[#This Row],[es]]-EToTable4[[#This Row],[ea]], "")</f>
        <v/>
      </c>
      <c r="Y68" s="35" t="str">
        <f>IF(ISNUMBER(EToTable4[[#This Row],[Ra]]), (as+bs)*EToTable4[[#This Row],[Ra]], "")</f>
        <v/>
      </c>
      <c r="Z6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8" s="35" t="str">
        <f>IF(ISNUMBER(EToTable4[[#This Row],[Rs]]), (1-albedo)*EToTable4[[#This Row],[Rs]], "")</f>
        <v/>
      </c>
      <c r="AB6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8" s="35" t="str">
        <f>IF(AND(ISNUMBER(EToTable4[[#This Row],[Rns]]), ISNUMBER(EToTable4[[#This Row],[Rnl]])), EToTable4[[#This Row],[Rns]]-EToTable4[[#This Row],[Rnl]], "")</f>
        <v/>
      </c>
      <c r="AD6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69" spans="1:31" x14ac:dyDescent="0.25">
      <c r="A69" s="20"/>
      <c r="B69" s="21"/>
      <c r="C69" s="22"/>
      <c r="D69" s="23"/>
      <c r="E69" s="46"/>
      <c r="F69" s="23"/>
      <c r="G6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69" s="44" t="str">
        <f>IF(AND(ISNUMBER(EToTable4[[#This Row],[Сана]]), ISNUMBER(EToTable4[[#This Row],[Тмин
(°С)]])), EToTable4[[#This Row],[Тмин
(°С)]]-TdewSubtract, "")</f>
        <v/>
      </c>
      <c r="I69" s="38" t="str">
        <f>IF(ISNUMBER(EToTable4[[#This Row],[Сана]]), _xlfn.DAYS(EToTable4[[#This Row],[Сана]], "1/1/" &amp; YEAR(EToTable4[[#This Row],[Сана]])) + 1, "")</f>
        <v/>
      </c>
      <c r="J69" s="35" t="str">
        <f>IF(AND(ISNUMBER(Altitude), ISNUMBER(EToTable4[[#This Row],[Сана]])),  ROUND(101.3 * POWER( (293-0.0065 * Altitude) / 293, 5.26), 2), "")</f>
        <v/>
      </c>
      <c r="K69" s="33" t="str">
        <f>IF(ISNUMBER(EToTable4[[#This Row],[P]]), (Cp * EToTable4[[#This Row],[P]]) / (0.622 * 2.45), "")</f>
        <v/>
      </c>
      <c r="L6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69" s="35" t="str">
        <f>IF(ISNUMBER(EToTable4[[#This Row],[J]]), 0.409  * SIN( (2*PI()/365) * EToTable4[[#This Row],[J]] - 1.39), "")</f>
        <v/>
      </c>
      <c r="N69" s="30" t="str">
        <f>IF(ISNUMBER(EToTable4[[#This Row],[J]]), ROUND(1+0.033 * COS( (2*PI()/365) * EToTable4[[#This Row],[J]]), 4), "")</f>
        <v/>
      </c>
      <c r="O69" s="36" t="str">
        <f>IF(AND(ISNUMBER(Latitude), ISNUMBER(EToTable4[[#This Row],[Сана]])), ROUND((Latitude / 180) * PI(), 3), "")</f>
        <v/>
      </c>
      <c r="P69" s="35" t="str">
        <f>IF(AND(ISNUMBER(EToTable4[[#This Row],[φ]]), ISNUMBER(EToTable4[[#This Row],[δ (rad)]])), ACOS( - 1 * TAN(EToTable4[[#This Row],[φ]]) * TAN(EToTable4[[#This Row],[δ (rad)]])), "")</f>
        <v/>
      </c>
      <c r="Q6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69" s="35" t="str">
        <f xml:space="preserve"> IF(ISNUMBER(EToTable4[[#This Row],[ωs]]), ( 24 / PI()) * EToTable4[[#This Row],[ωs]], "")</f>
        <v/>
      </c>
      <c r="S69" s="35" t="str">
        <f>IF(ISNUMBER(EToTable4[[#This Row],[Тмин
(°С)]]), 0.6108 * EXP( 17.27 * EToTable4[[#This Row],[Тмин
(°С)]] / (EToTable4[[#This Row],[Тмин
(°С)]]+237.3)), "")</f>
        <v/>
      </c>
      <c r="T69" s="35" t="str">
        <f>IF(ISNUMBER(EToTable4[[#This Row],[Тмакс
(°С)]]), 0.6108 * EXP( 17.27 * EToTable4[[#This Row],[Тмакс
(°С)]] / (EToTable4[[#This Row],[Тмакс
(°С)]]+237.3)), "")</f>
        <v/>
      </c>
      <c r="U69" s="35" t="str">
        <f>IF(AND(ISNUMBER(EToTable4[[#This Row],[e° (Tmin)]]), ISNUMBER(EToTable4[[#This Row],[e° (Tmax)]])), (EToTable4[[#This Row],[e° (Tmax)]]+EToTable4[[#This Row],[e° (Tmin)]])/2, "")</f>
        <v/>
      </c>
      <c r="V69" s="28" t="str">
        <f>IF(ISNUMBER(EToTable4[[#This Row],[Tdew]]), 0.6108 * EXP( 17.27 * (EToTable4[[#This Row],[Tdew]]) / (EToTable4[[#This Row],[Tdew]]+237.3)), "")</f>
        <v/>
      </c>
      <c r="W69" s="30" t="str">
        <f xml:space="preserve"> EToTable4[[#This Row],[e° (Tdew)]]</f>
        <v/>
      </c>
      <c r="X69" s="28" t="str">
        <f>IF(AND(ISNUMBER(EToTable4[[#This Row],[es]]), ISNUMBER(EToTable4[[#This Row],[ea]])), EToTable4[[#This Row],[es]]-EToTable4[[#This Row],[ea]], "")</f>
        <v/>
      </c>
      <c r="Y69" s="35" t="str">
        <f>IF(ISNUMBER(EToTable4[[#This Row],[Ra]]), (as+bs)*EToTable4[[#This Row],[Ra]], "")</f>
        <v/>
      </c>
      <c r="Z6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69" s="35" t="str">
        <f>IF(ISNUMBER(EToTable4[[#This Row],[Rs]]), (1-albedo)*EToTable4[[#This Row],[Rs]], "")</f>
        <v/>
      </c>
      <c r="AB6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69" s="35" t="str">
        <f>IF(AND(ISNUMBER(EToTable4[[#This Row],[Rns]]), ISNUMBER(EToTable4[[#This Row],[Rnl]])), EToTable4[[#This Row],[Rns]]-EToTable4[[#This Row],[Rnl]], "")</f>
        <v/>
      </c>
      <c r="AD6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6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0" spans="1:31" x14ac:dyDescent="0.25">
      <c r="A70" s="20"/>
      <c r="B70" s="21"/>
      <c r="C70" s="22"/>
      <c r="D70" s="23"/>
      <c r="E70" s="46"/>
      <c r="F70" s="23"/>
      <c r="G7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0" s="44" t="str">
        <f>IF(AND(ISNUMBER(EToTable4[[#This Row],[Сана]]), ISNUMBER(EToTable4[[#This Row],[Тмин
(°С)]])), EToTable4[[#This Row],[Тмин
(°С)]]-TdewSubtract, "")</f>
        <v/>
      </c>
      <c r="I70" s="38" t="str">
        <f>IF(ISNUMBER(EToTable4[[#This Row],[Сана]]), _xlfn.DAYS(EToTable4[[#This Row],[Сана]], "1/1/" &amp; YEAR(EToTable4[[#This Row],[Сана]])) + 1, "")</f>
        <v/>
      </c>
      <c r="J70" s="35" t="str">
        <f>IF(AND(ISNUMBER(Altitude), ISNUMBER(EToTable4[[#This Row],[Сана]])),  ROUND(101.3 * POWER( (293-0.0065 * Altitude) / 293, 5.26), 2), "")</f>
        <v/>
      </c>
      <c r="K70" s="33" t="str">
        <f>IF(ISNUMBER(EToTable4[[#This Row],[P]]), (Cp * EToTable4[[#This Row],[P]]) / (0.622 * 2.45), "")</f>
        <v/>
      </c>
      <c r="L7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0" s="35" t="str">
        <f>IF(ISNUMBER(EToTable4[[#This Row],[J]]), 0.409  * SIN( (2*PI()/365) * EToTable4[[#This Row],[J]] - 1.39), "")</f>
        <v/>
      </c>
      <c r="N70" s="30" t="str">
        <f>IF(ISNUMBER(EToTable4[[#This Row],[J]]), ROUND(1+0.033 * COS( (2*PI()/365) * EToTable4[[#This Row],[J]]), 4), "")</f>
        <v/>
      </c>
      <c r="O70" s="36" t="str">
        <f>IF(AND(ISNUMBER(Latitude), ISNUMBER(EToTable4[[#This Row],[Сана]])), ROUND((Latitude / 180) * PI(), 3), "")</f>
        <v/>
      </c>
      <c r="P70" s="35" t="str">
        <f>IF(AND(ISNUMBER(EToTable4[[#This Row],[φ]]), ISNUMBER(EToTable4[[#This Row],[δ (rad)]])), ACOS( - 1 * TAN(EToTable4[[#This Row],[φ]]) * TAN(EToTable4[[#This Row],[δ (rad)]])), "")</f>
        <v/>
      </c>
      <c r="Q7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0" s="35" t="str">
        <f xml:space="preserve"> IF(ISNUMBER(EToTable4[[#This Row],[ωs]]), ( 24 / PI()) * EToTable4[[#This Row],[ωs]], "")</f>
        <v/>
      </c>
      <c r="S70" s="35" t="str">
        <f>IF(ISNUMBER(EToTable4[[#This Row],[Тмин
(°С)]]), 0.6108 * EXP( 17.27 * EToTable4[[#This Row],[Тмин
(°С)]] / (EToTable4[[#This Row],[Тмин
(°С)]]+237.3)), "")</f>
        <v/>
      </c>
      <c r="T70" s="35" t="str">
        <f>IF(ISNUMBER(EToTable4[[#This Row],[Тмакс
(°С)]]), 0.6108 * EXP( 17.27 * EToTable4[[#This Row],[Тмакс
(°С)]] / (EToTable4[[#This Row],[Тмакс
(°С)]]+237.3)), "")</f>
        <v/>
      </c>
      <c r="U70" s="35" t="str">
        <f>IF(AND(ISNUMBER(EToTable4[[#This Row],[e° (Tmin)]]), ISNUMBER(EToTable4[[#This Row],[e° (Tmax)]])), (EToTable4[[#This Row],[e° (Tmax)]]+EToTable4[[#This Row],[e° (Tmin)]])/2, "")</f>
        <v/>
      </c>
      <c r="V70" s="28" t="str">
        <f>IF(ISNUMBER(EToTable4[[#This Row],[Tdew]]), 0.6108 * EXP( 17.27 * (EToTable4[[#This Row],[Tdew]]) / (EToTable4[[#This Row],[Tdew]]+237.3)), "")</f>
        <v/>
      </c>
      <c r="W70" s="30" t="str">
        <f xml:space="preserve"> EToTable4[[#This Row],[e° (Tdew)]]</f>
        <v/>
      </c>
      <c r="X70" s="28" t="str">
        <f>IF(AND(ISNUMBER(EToTable4[[#This Row],[es]]), ISNUMBER(EToTable4[[#This Row],[ea]])), EToTable4[[#This Row],[es]]-EToTable4[[#This Row],[ea]], "")</f>
        <v/>
      </c>
      <c r="Y70" s="35" t="str">
        <f>IF(ISNUMBER(EToTable4[[#This Row],[Ra]]), (as+bs)*EToTable4[[#This Row],[Ra]], "")</f>
        <v/>
      </c>
      <c r="Z7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0" s="35" t="str">
        <f>IF(ISNUMBER(EToTable4[[#This Row],[Rs]]), (1-albedo)*EToTable4[[#This Row],[Rs]], "")</f>
        <v/>
      </c>
      <c r="AB7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0" s="35" t="str">
        <f>IF(AND(ISNUMBER(EToTable4[[#This Row],[Rns]]), ISNUMBER(EToTable4[[#This Row],[Rnl]])), EToTable4[[#This Row],[Rns]]-EToTable4[[#This Row],[Rnl]], "")</f>
        <v/>
      </c>
      <c r="AD7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1" spans="1:31" x14ac:dyDescent="0.25">
      <c r="A71" s="20"/>
      <c r="B71" s="21"/>
      <c r="C71" s="22"/>
      <c r="D71" s="23"/>
      <c r="E71" s="46"/>
      <c r="F71" s="23"/>
      <c r="G7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1" s="44" t="str">
        <f>IF(AND(ISNUMBER(EToTable4[[#This Row],[Сана]]), ISNUMBER(EToTable4[[#This Row],[Тмин
(°С)]])), EToTable4[[#This Row],[Тмин
(°С)]]-TdewSubtract, "")</f>
        <v/>
      </c>
      <c r="I71" s="38" t="str">
        <f>IF(ISNUMBER(EToTable4[[#This Row],[Сана]]), _xlfn.DAYS(EToTable4[[#This Row],[Сана]], "1/1/" &amp; YEAR(EToTable4[[#This Row],[Сана]])) + 1, "")</f>
        <v/>
      </c>
      <c r="J71" s="35" t="str">
        <f>IF(AND(ISNUMBER(Altitude), ISNUMBER(EToTable4[[#This Row],[Сана]])),  ROUND(101.3 * POWER( (293-0.0065 * Altitude) / 293, 5.26), 2), "")</f>
        <v/>
      </c>
      <c r="K71" s="33" t="str">
        <f>IF(ISNUMBER(EToTable4[[#This Row],[P]]), (Cp * EToTable4[[#This Row],[P]]) / (0.622 * 2.45), "")</f>
        <v/>
      </c>
      <c r="L7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1" s="35" t="str">
        <f>IF(ISNUMBER(EToTable4[[#This Row],[J]]), 0.409  * SIN( (2*PI()/365) * EToTable4[[#This Row],[J]] - 1.39), "")</f>
        <v/>
      </c>
      <c r="N71" s="30" t="str">
        <f>IF(ISNUMBER(EToTable4[[#This Row],[J]]), ROUND(1+0.033 * COS( (2*PI()/365) * EToTable4[[#This Row],[J]]), 4), "")</f>
        <v/>
      </c>
      <c r="O71" s="36" t="str">
        <f>IF(AND(ISNUMBER(Latitude), ISNUMBER(EToTable4[[#This Row],[Сана]])), ROUND((Latitude / 180) * PI(), 3), "")</f>
        <v/>
      </c>
      <c r="P71" s="35" t="str">
        <f>IF(AND(ISNUMBER(EToTable4[[#This Row],[φ]]), ISNUMBER(EToTable4[[#This Row],[δ (rad)]])), ACOS( - 1 * TAN(EToTable4[[#This Row],[φ]]) * TAN(EToTable4[[#This Row],[δ (rad)]])), "")</f>
        <v/>
      </c>
      <c r="Q7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1" s="35" t="str">
        <f xml:space="preserve"> IF(ISNUMBER(EToTable4[[#This Row],[ωs]]), ( 24 / PI()) * EToTable4[[#This Row],[ωs]], "")</f>
        <v/>
      </c>
      <c r="S71" s="35" t="str">
        <f>IF(ISNUMBER(EToTable4[[#This Row],[Тмин
(°С)]]), 0.6108 * EXP( 17.27 * EToTable4[[#This Row],[Тмин
(°С)]] / (EToTable4[[#This Row],[Тмин
(°С)]]+237.3)), "")</f>
        <v/>
      </c>
      <c r="T71" s="35" t="str">
        <f>IF(ISNUMBER(EToTable4[[#This Row],[Тмакс
(°С)]]), 0.6108 * EXP( 17.27 * EToTable4[[#This Row],[Тмакс
(°С)]] / (EToTable4[[#This Row],[Тмакс
(°С)]]+237.3)), "")</f>
        <v/>
      </c>
      <c r="U71" s="35" t="str">
        <f>IF(AND(ISNUMBER(EToTable4[[#This Row],[e° (Tmin)]]), ISNUMBER(EToTable4[[#This Row],[e° (Tmax)]])), (EToTable4[[#This Row],[e° (Tmax)]]+EToTable4[[#This Row],[e° (Tmin)]])/2, "")</f>
        <v/>
      </c>
      <c r="V71" s="28" t="str">
        <f>IF(ISNUMBER(EToTable4[[#This Row],[Tdew]]), 0.6108 * EXP( 17.27 * (EToTable4[[#This Row],[Tdew]]) / (EToTable4[[#This Row],[Tdew]]+237.3)), "")</f>
        <v/>
      </c>
      <c r="W71" s="30" t="str">
        <f xml:space="preserve"> EToTable4[[#This Row],[e° (Tdew)]]</f>
        <v/>
      </c>
      <c r="X71" s="28" t="str">
        <f>IF(AND(ISNUMBER(EToTable4[[#This Row],[es]]), ISNUMBER(EToTable4[[#This Row],[ea]])), EToTable4[[#This Row],[es]]-EToTable4[[#This Row],[ea]], "")</f>
        <v/>
      </c>
      <c r="Y71" s="35" t="str">
        <f>IF(ISNUMBER(EToTable4[[#This Row],[Ra]]), (as+bs)*EToTable4[[#This Row],[Ra]], "")</f>
        <v/>
      </c>
      <c r="Z7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1" s="35" t="str">
        <f>IF(ISNUMBER(EToTable4[[#This Row],[Rs]]), (1-albedo)*EToTable4[[#This Row],[Rs]], "")</f>
        <v/>
      </c>
      <c r="AB7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1" s="35" t="str">
        <f>IF(AND(ISNUMBER(EToTable4[[#This Row],[Rns]]), ISNUMBER(EToTable4[[#This Row],[Rnl]])), EToTable4[[#This Row],[Rns]]-EToTable4[[#This Row],[Rnl]], "")</f>
        <v/>
      </c>
      <c r="AD7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2" spans="1:31" x14ac:dyDescent="0.25">
      <c r="A72" s="20"/>
      <c r="B72" s="21"/>
      <c r="C72" s="22"/>
      <c r="D72" s="23"/>
      <c r="E72" s="46"/>
      <c r="F72" s="23"/>
      <c r="G7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2" s="44" t="str">
        <f>IF(AND(ISNUMBER(EToTable4[[#This Row],[Сана]]), ISNUMBER(EToTable4[[#This Row],[Тмин
(°С)]])), EToTable4[[#This Row],[Тмин
(°С)]]-TdewSubtract, "")</f>
        <v/>
      </c>
      <c r="I72" s="38" t="str">
        <f>IF(ISNUMBER(EToTable4[[#This Row],[Сана]]), _xlfn.DAYS(EToTable4[[#This Row],[Сана]], "1/1/" &amp; YEAR(EToTable4[[#This Row],[Сана]])) + 1, "")</f>
        <v/>
      </c>
      <c r="J72" s="35" t="str">
        <f>IF(AND(ISNUMBER(Altitude), ISNUMBER(EToTable4[[#This Row],[Сана]])),  ROUND(101.3 * POWER( (293-0.0065 * Altitude) / 293, 5.26), 2), "")</f>
        <v/>
      </c>
      <c r="K72" s="33" t="str">
        <f>IF(ISNUMBER(EToTable4[[#This Row],[P]]), (Cp * EToTable4[[#This Row],[P]]) / (0.622 * 2.45), "")</f>
        <v/>
      </c>
      <c r="L7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2" s="35" t="str">
        <f>IF(ISNUMBER(EToTable4[[#This Row],[J]]), 0.409  * SIN( (2*PI()/365) * EToTable4[[#This Row],[J]] - 1.39), "")</f>
        <v/>
      </c>
      <c r="N72" s="30" t="str">
        <f>IF(ISNUMBER(EToTable4[[#This Row],[J]]), ROUND(1+0.033 * COS( (2*PI()/365) * EToTable4[[#This Row],[J]]), 4), "")</f>
        <v/>
      </c>
      <c r="O72" s="36" t="str">
        <f>IF(AND(ISNUMBER(Latitude), ISNUMBER(EToTable4[[#This Row],[Сана]])), ROUND((Latitude / 180) * PI(), 3), "")</f>
        <v/>
      </c>
      <c r="P72" s="35" t="str">
        <f>IF(AND(ISNUMBER(EToTable4[[#This Row],[φ]]), ISNUMBER(EToTable4[[#This Row],[δ (rad)]])), ACOS( - 1 * TAN(EToTable4[[#This Row],[φ]]) * TAN(EToTable4[[#This Row],[δ (rad)]])), "")</f>
        <v/>
      </c>
      <c r="Q7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2" s="35" t="str">
        <f xml:space="preserve"> IF(ISNUMBER(EToTable4[[#This Row],[ωs]]), ( 24 / PI()) * EToTable4[[#This Row],[ωs]], "")</f>
        <v/>
      </c>
      <c r="S72" s="35" t="str">
        <f>IF(ISNUMBER(EToTable4[[#This Row],[Тмин
(°С)]]), 0.6108 * EXP( 17.27 * EToTable4[[#This Row],[Тмин
(°С)]] / (EToTable4[[#This Row],[Тмин
(°С)]]+237.3)), "")</f>
        <v/>
      </c>
      <c r="T72" s="35" t="str">
        <f>IF(ISNUMBER(EToTable4[[#This Row],[Тмакс
(°С)]]), 0.6108 * EXP( 17.27 * EToTable4[[#This Row],[Тмакс
(°С)]] / (EToTable4[[#This Row],[Тмакс
(°С)]]+237.3)), "")</f>
        <v/>
      </c>
      <c r="U72" s="35" t="str">
        <f>IF(AND(ISNUMBER(EToTable4[[#This Row],[e° (Tmin)]]), ISNUMBER(EToTable4[[#This Row],[e° (Tmax)]])), (EToTable4[[#This Row],[e° (Tmax)]]+EToTable4[[#This Row],[e° (Tmin)]])/2, "")</f>
        <v/>
      </c>
      <c r="V72" s="28" t="str">
        <f>IF(ISNUMBER(EToTable4[[#This Row],[Tdew]]), 0.6108 * EXP( 17.27 * (EToTable4[[#This Row],[Tdew]]) / (EToTable4[[#This Row],[Tdew]]+237.3)), "")</f>
        <v/>
      </c>
      <c r="W72" s="30" t="str">
        <f xml:space="preserve"> EToTable4[[#This Row],[e° (Tdew)]]</f>
        <v/>
      </c>
      <c r="X72" s="28" t="str">
        <f>IF(AND(ISNUMBER(EToTable4[[#This Row],[es]]), ISNUMBER(EToTable4[[#This Row],[ea]])), EToTable4[[#This Row],[es]]-EToTable4[[#This Row],[ea]], "")</f>
        <v/>
      </c>
      <c r="Y72" s="35" t="str">
        <f>IF(ISNUMBER(EToTable4[[#This Row],[Ra]]), (as+bs)*EToTable4[[#This Row],[Ra]], "")</f>
        <v/>
      </c>
      <c r="Z7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2" s="35" t="str">
        <f>IF(ISNUMBER(EToTable4[[#This Row],[Rs]]), (1-albedo)*EToTable4[[#This Row],[Rs]], "")</f>
        <v/>
      </c>
      <c r="AB7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2" s="35" t="str">
        <f>IF(AND(ISNUMBER(EToTable4[[#This Row],[Rns]]), ISNUMBER(EToTable4[[#This Row],[Rnl]])), EToTable4[[#This Row],[Rns]]-EToTable4[[#This Row],[Rnl]], "")</f>
        <v/>
      </c>
      <c r="AD7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3" spans="1:31" x14ac:dyDescent="0.25">
      <c r="A73" s="20"/>
      <c r="B73" s="21"/>
      <c r="C73" s="22"/>
      <c r="D73" s="23"/>
      <c r="E73" s="46"/>
      <c r="F73" s="23"/>
      <c r="G7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3" s="44" t="str">
        <f>IF(AND(ISNUMBER(EToTable4[[#This Row],[Сана]]), ISNUMBER(EToTable4[[#This Row],[Тмин
(°С)]])), EToTable4[[#This Row],[Тмин
(°С)]]-TdewSubtract, "")</f>
        <v/>
      </c>
      <c r="I73" s="38" t="str">
        <f>IF(ISNUMBER(EToTable4[[#This Row],[Сана]]), _xlfn.DAYS(EToTable4[[#This Row],[Сана]], "1/1/" &amp; YEAR(EToTable4[[#This Row],[Сана]])) + 1, "")</f>
        <v/>
      </c>
      <c r="J73" s="35" t="str">
        <f>IF(AND(ISNUMBER(Altitude), ISNUMBER(EToTable4[[#This Row],[Сана]])),  ROUND(101.3 * POWER( (293-0.0065 * Altitude) / 293, 5.26), 2), "")</f>
        <v/>
      </c>
      <c r="K73" s="33" t="str">
        <f>IF(ISNUMBER(EToTable4[[#This Row],[P]]), (Cp * EToTable4[[#This Row],[P]]) / (0.622 * 2.45), "")</f>
        <v/>
      </c>
      <c r="L7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3" s="35" t="str">
        <f>IF(ISNUMBER(EToTable4[[#This Row],[J]]), 0.409  * SIN( (2*PI()/365) * EToTable4[[#This Row],[J]] - 1.39), "")</f>
        <v/>
      </c>
      <c r="N73" s="30" t="str">
        <f>IF(ISNUMBER(EToTable4[[#This Row],[J]]), ROUND(1+0.033 * COS( (2*PI()/365) * EToTable4[[#This Row],[J]]), 4), "")</f>
        <v/>
      </c>
      <c r="O73" s="36" t="str">
        <f>IF(AND(ISNUMBER(Latitude), ISNUMBER(EToTable4[[#This Row],[Сана]])), ROUND((Latitude / 180) * PI(), 3), "")</f>
        <v/>
      </c>
      <c r="P73" s="35" t="str">
        <f>IF(AND(ISNUMBER(EToTable4[[#This Row],[φ]]), ISNUMBER(EToTable4[[#This Row],[δ (rad)]])), ACOS( - 1 * TAN(EToTable4[[#This Row],[φ]]) * TAN(EToTable4[[#This Row],[δ (rad)]])), "")</f>
        <v/>
      </c>
      <c r="Q7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3" s="35" t="str">
        <f xml:space="preserve"> IF(ISNUMBER(EToTable4[[#This Row],[ωs]]), ( 24 / PI()) * EToTable4[[#This Row],[ωs]], "")</f>
        <v/>
      </c>
      <c r="S73" s="35" t="str">
        <f>IF(ISNUMBER(EToTable4[[#This Row],[Тмин
(°С)]]), 0.6108 * EXP( 17.27 * EToTable4[[#This Row],[Тмин
(°С)]] / (EToTable4[[#This Row],[Тмин
(°С)]]+237.3)), "")</f>
        <v/>
      </c>
      <c r="T73" s="35" t="str">
        <f>IF(ISNUMBER(EToTable4[[#This Row],[Тмакс
(°С)]]), 0.6108 * EXP( 17.27 * EToTable4[[#This Row],[Тмакс
(°С)]] / (EToTable4[[#This Row],[Тмакс
(°С)]]+237.3)), "")</f>
        <v/>
      </c>
      <c r="U73" s="35" t="str">
        <f>IF(AND(ISNUMBER(EToTable4[[#This Row],[e° (Tmin)]]), ISNUMBER(EToTable4[[#This Row],[e° (Tmax)]])), (EToTable4[[#This Row],[e° (Tmax)]]+EToTable4[[#This Row],[e° (Tmin)]])/2, "")</f>
        <v/>
      </c>
      <c r="V73" s="28" t="str">
        <f>IF(ISNUMBER(EToTable4[[#This Row],[Tdew]]), 0.6108 * EXP( 17.27 * (EToTable4[[#This Row],[Tdew]]) / (EToTable4[[#This Row],[Tdew]]+237.3)), "")</f>
        <v/>
      </c>
      <c r="W73" s="30" t="str">
        <f xml:space="preserve"> EToTable4[[#This Row],[e° (Tdew)]]</f>
        <v/>
      </c>
      <c r="X73" s="28" t="str">
        <f>IF(AND(ISNUMBER(EToTable4[[#This Row],[es]]), ISNUMBER(EToTable4[[#This Row],[ea]])), EToTable4[[#This Row],[es]]-EToTable4[[#This Row],[ea]], "")</f>
        <v/>
      </c>
      <c r="Y73" s="35" t="str">
        <f>IF(ISNUMBER(EToTable4[[#This Row],[Ra]]), (as+bs)*EToTable4[[#This Row],[Ra]], "")</f>
        <v/>
      </c>
      <c r="Z7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3" s="35" t="str">
        <f>IF(ISNUMBER(EToTable4[[#This Row],[Rs]]), (1-albedo)*EToTable4[[#This Row],[Rs]], "")</f>
        <v/>
      </c>
      <c r="AB7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3" s="35" t="str">
        <f>IF(AND(ISNUMBER(EToTable4[[#This Row],[Rns]]), ISNUMBER(EToTable4[[#This Row],[Rnl]])), EToTable4[[#This Row],[Rns]]-EToTable4[[#This Row],[Rnl]], "")</f>
        <v/>
      </c>
      <c r="AD7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4" spans="1:31" x14ac:dyDescent="0.25">
      <c r="A74" s="20"/>
      <c r="B74" s="21"/>
      <c r="C74" s="22"/>
      <c r="D74" s="23"/>
      <c r="E74" s="46"/>
      <c r="F74" s="23"/>
      <c r="G7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4" s="44" t="str">
        <f>IF(AND(ISNUMBER(EToTable4[[#This Row],[Сана]]), ISNUMBER(EToTable4[[#This Row],[Тмин
(°С)]])), EToTable4[[#This Row],[Тмин
(°С)]]-TdewSubtract, "")</f>
        <v/>
      </c>
      <c r="I74" s="38" t="str">
        <f>IF(ISNUMBER(EToTable4[[#This Row],[Сана]]), _xlfn.DAYS(EToTable4[[#This Row],[Сана]], "1/1/" &amp; YEAR(EToTable4[[#This Row],[Сана]])) + 1, "")</f>
        <v/>
      </c>
      <c r="J74" s="35" t="str">
        <f>IF(AND(ISNUMBER(Altitude), ISNUMBER(EToTable4[[#This Row],[Сана]])),  ROUND(101.3 * POWER( (293-0.0065 * Altitude) / 293, 5.26), 2), "")</f>
        <v/>
      </c>
      <c r="K74" s="33" t="str">
        <f>IF(ISNUMBER(EToTable4[[#This Row],[P]]), (Cp * EToTable4[[#This Row],[P]]) / (0.622 * 2.45), "")</f>
        <v/>
      </c>
      <c r="L7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4" s="35" t="str">
        <f>IF(ISNUMBER(EToTable4[[#This Row],[J]]), 0.409  * SIN( (2*PI()/365) * EToTable4[[#This Row],[J]] - 1.39), "")</f>
        <v/>
      </c>
      <c r="N74" s="30" t="str">
        <f>IF(ISNUMBER(EToTable4[[#This Row],[J]]), ROUND(1+0.033 * COS( (2*PI()/365) * EToTable4[[#This Row],[J]]), 4), "")</f>
        <v/>
      </c>
      <c r="O74" s="36" t="str">
        <f>IF(AND(ISNUMBER(Latitude), ISNUMBER(EToTable4[[#This Row],[Сана]])), ROUND((Latitude / 180) * PI(), 3), "")</f>
        <v/>
      </c>
      <c r="P74" s="35" t="str">
        <f>IF(AND(ISNUMBER(EToTable4[[#This Row],[φ]]), ISNUMBER(EToTable4[[#This Row],[δ (rad)]])), ACOS( - 1 * TAN(EToTable4[[#This Row],[φ]]) * TAN(EToTable4[[#This Row],[δ (rad)]])), "")</f>
        <v/>
      </c>
      <c r="Q7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4" s="35" t="str">
        <f xml:space="preserve"> IF(ISNUMBER(EToTable4[[#This Row],[ωs]]), ( 24 / PI()) * EToTable4[[#This Row],[ωs]], "")</f>
        <v/>
      </c>
      <c r="S74" s="35" t="str">
        <f>IF(ISNUMBER(EToTable4[[#This Row],[Тмин
(°С)]]), 0.6108 * EXP( 17.27 * EToTable4[[#This Row],[Тмин
(°С)]] / (EToTable4[[#This Row],[Тмин
(°С)]]+237.3)), "")</f>
        <v/>
      </c>
      <c r="T74" s="35" t="str">
        <f>IF(ISNUMBER(EToTable4[[#This Row],[Тмакс
(°С)]]), 0.6108 * EXP( 17.27 * EToTable4[[#This Row],[Тмакс
(°С)]] / (EToTable4[[#This Row],[Тмакс
(°С)]]+237.3)), "")</f>
        <v/>
      </c>
      <c r="U74" s="35" t="str">
        <f>IF(AND(ISNUMBER(EToTable4[[#This Row],[e° (Tmin)]]), ISNUMBER(EToTable4[[#This Row],[e° (Tmax)]])), (EToTable4[[#This Row],[e° (Tmax)]]+EToTable4[[#This Row],[e° (Tmin)]])/2, "")</f>
        <v/>
      </c>
      <c r="V74" s="28" t="str">
        <f>IF(ISNUMBER(EToTable4[[#This Row],[Tdew]]), 0.6108 * EXP( 17.27 * (EToTable4[[#This Row],[Tdew]]) / (EToTable4[[#This Row],[Tdew]]+237.3)), "")</f>
        <v/>
      </c>
      <c r="W74" s="30" t="str">
        <f xml:space="preserve"> EToTable4[[#This Row],[e° (Tdew)]]</f>
        <v/>
      </c>
      <c r="X74" s="28" t="str">
        <f>IF(AND(ISNUMBER(EToTable4[[#This Row],[es]]), ISNUMBER(EToTable4[[#This Row],[ea]])), EToTable4[[#This Row],[es]]-EToTable4[[#This Row],[ea]], "")</f>
        <v/>
      </c>
      <c r="Y74" s="35" t="str">
        <f>IF(ISNUMBER(EToTable4[[#This Row],[Ra]]), (as+bs)*EToTable4[[#This Row],[Ra]], "")</f>
        <v/>
      </c>
      <c r="Z7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4" s="35" t="str">
        <f>IF(ISNUMBER(EToTable4[[#This Row],[Rs]]), (1-albedo)*EToTable4[[#This Row],[Rs]], "")</f>
        <v/>
      </c>
      <c r="AB7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4" s="35" t="str">
        <f>IF(AND(ISNUMBER(EToTable4[[#This Row],[Rns]]), ISNUMBER(EToTable4[[#This Row],[Rnl]])), EToTable4[[#This Row],[Rns]]-EToTable4[[#This Row],[Rnl]], "")</f>
        <v/>
      </c>
      <c r="AD7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5" spans="1:31" x14ac:dyDescent="0.25">
      <c r="A75" s="20"/>
      <c r="B75" s="21"/>
      <c r="C75" s="22"/>
      <c r="D75" s="23"/>
      <c r="E75" s="46"/>
      <c r="F75" s="23"/>
      <c r="G7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5" s="44" t="str">
        <f>IF(AND(ISNUMBER(EToTable4[[#This Row],[Сана]]), ISNUMBER(EToTable4[[#This Row],[Тмин
(°С)]])), EToTable4[[#This Row],[Тмин
(°С)]]-TdewSubtract, "")</f>
        <v/>
      </c>
      <c r="I75" s="38" t="str">
        <f>IF(ISNUMBER(EToTable4[[#This Row],[Сана]]), _xlfn.DAYS(EToTable4[[#This Row],[Сана]], "1/1/" &amp; YEAR(EToTable4[[#This Row],[Сана]])) + 1, "")</f>
        <v/>
      </c>
      <c r="J75" s="35" t="str">
        <f>IF(AND(ISNUMBER(Altitude), ISNUMBER(EToTable4[[#This Row],[Сана]])),  ROUND(101.3 * POWER( (293-0.0065 * Altitude) / 293, 5.26), 2), "")</f>
        <v/>
      </c>
      <c r="K75" s="33" t="str">
        <f>IF(ISNUMBER(EToTable4[[#This Row],[P]]), (Cp * EToTable4[[#This Row],[P]]) / (0.622 * 2.45), "")</f>
        <v/>
      </c>
      <c r="L7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5" s="35" t="str">
        <f>IF(ISNUMBER(EToTable4[[#This Row],[J]]), 0.409  * SIN( (2*PI()/365) * EToTable4[[#This Row],[J]] - 1.39), "")</f>
        <v/>
      </c>
      <c r="N75" s="30" t="str">
        <f>IF(ISNUMBER(EToTable4[[#This Row],[J]]), ROUND(1+0.033 * COS( (2*PI()/365) * EToTable4[[#This Row],[J]]), 4), "")</f>
        <v/>
      </c>
      <c r="O75" s="36" t="str">
        <f>IF(AND(ISNUMBER(Latitude), ISNUMBER(EToTable4[[#This Row],[Сана]])), ROUND((Latitude / 180) * PI(), 3), "")</f>
        <v/>
      </c>
      <c r="P75" s="35" t="str">
        <f>IF(AND(ISNUMBER(EToTable4[[#This Row],[φ]]), ISNUMBER(EToTable4[[#This Row],[δ (rad)]])), ACOS( - 1 * TAN(EToTable4[[#This Row],[φ]]) * TAN(EToTable4[[#This Row],[δ (rad)]])), "")</f>
        <v/>
      </c>
      <c r="Q7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5" s="35" t="str">
        <f xml:space="preserve"> IF(ISNUMBER(EToTable4[[#This Row],[ωs]]), ( 24 / PI()) * EToTable4[[#This Row],[ωs]], "")</f>
        <v/>
      </c>
      <c r="S75" s="35" t="str">
        <f>IF(ISNUMBER(EToTable4[[#This Row],[Тмин
(°С)]]), 0.6108 * EXP( 17.27 * EToTable4[[#This Row],[Тмин
(°С)]] / (EToTable4[[#This Row],[Тмин
(°С)]]+237.3)), "")</f>
        <v/>
      </c>
      <c r="T75" s="35" t="str">
        <f>IF(ISNUMBER(EToTable4[[#This Row],[Тмакс
(°С)]]), 0.6108 * EXP( 17.27 * EToTable4[[#This Row],[Тмакс
(°С)]] / (EToTable4[[#This Row],[Тмакс
(°С)]]+237.3)), "")</f>
        <v/>
      </c>
      <c r="U75" s="35" t="str">
        <f>IF(AND(ISNUMBER(EToTable4[[#This Row],[e° (Tmin)]]), ISNUMBER(EToTable4[[#This Row],[e° (Tmax)]])), (EToTable4[[#This Row],[e° (Tmax)]]+EToTable4[[#This Row],[e° (Tmin)]])/2, "")</f>
        <v/>
      </c>
      <c r="V75" s="28" t="str">
        <f>IF(ISNUMBER(EToTable4[[#This Row],[Tdew]]), 0.6108 * EXP( 17.27 * (EToTable4[[#This Row],[Tdew]]) / (EToTable4[[#This Row],[Tdew]]+237.3)), "")</f>
        <v/>
      </c>
      <c r="W75" s="30" t="str">
        <f xml:space="preserve"> EToTable4[[#This Row],[e° (Tdew)]]</f>
        <v/>
      </c>
      <c r="X75" s="28" t="str">
        <f>IF(AND(ISNUMBER(EToTable4[[#This Row],[es]]), ISNUMBER(EToTable4[[#This Row],[ea]])), EToTable4[[#This Row],[es]]-EToTable4[[#This Row],[ea]], "")</f>
        <v/>
      </c>
      <c r="Y75" s="35" t="str">
        <f>IF(ISNUMBER(EToTable4[[#This Row],[Ra]]), (as+bs)*EToTable4[[#This Row],[Ra]], "")</f>
        <v/>
      </c>
      <c r="Z7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5" s="35" t="str">
        <f>IF(ISNUMBER(EToTable4[[#This Row],[Rs]]), (1-albedo)*EToTable4[[#This Row],[Rs]], "")</f>
        <v/>
      </c>
      <c r="AB7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5" s="35" t="str">
        <f>IF(AND(ISNUMBER(EToTable4[[#This Row],[Rns]]), ISNUMBER(EToTable4[[#This Row],[Rnl]])), EToTable4[[#This Row],[Rns]]-EToTable4[[#This Row],[Rnl]], "")</f>
        <v/>
      </c>
      <c r="AD7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6" spans="1:31" x14ac:dyDescent="0.25">
      <c r="A76" s="20"/>
      <c r="B76" s="21"/>
      <c r="C76" s="22"/>
      <c r="D76" s="23"/>
      <c r="E76" s="46"/>
      <c r="F76" s="23"/>
      <c r="G7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6" s="44" t="str">
        <f>IF(AND(ISNUMBER(EToTable4[[#This Row],[Сана]]), ISNUMBER(EToTable4[[#This Row],[Тмин
(°С)]])), EToTable4[[#This Row],[Тмин
(°С)]]-TdewSubtract, "")</f>
        <v/>
      </c>
      <c r="I76" s="38" t="str">
        <f>IF(ISNUMBER(EToTable4[[#This Row],[Сана]]), _xlfn.DAYS(EToTable4[[#This Row],[Сана]], "1/1/" &amp; YEAR(EToTable4[[#This Row],[Сана]])) + 1, "")</f>
        <v/>
      </c>
      <c r="J76" s="35" t="str">
        <f>IF(AND(ISNUMBER(Altitude), ISNUMBER(EToTable4[[#This Row],[Сана]])),  ROUND(101.3 * POWER( (293-0.0065 * Altitude) / 293, 5.26), 2), "")</f>
        <v/>
      </c>
      <c r="K76" s="33" t="str">
        <f>IF(ISNUMBER(EToTable4[[#This Row],[P]]), (Cp * EToTable4[[#This Row],[P]]) / (0.622 * 2.45), "")</f>
        <v/>
      </c>
      <c r="L7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6" s="35" t="str">
        <f>IF(ISNUMBER(EToTable4[[#This Row],[J]]), 0.409  * SIN( (2*PI()/365) * EToTable4[[#This Row],[J]] - 1.39), "")</f>
        <v/>
      </c>
      <c r="N76" s="30" t="str">
        <f>IF(ISNUMBER(EToTable4[[#This Row],[J]]), ROUND(1+0.033 * COS( (2*PI()/365) * EToTable4[[#This Row],[J]]), 4), "")</f>
        <v/>
      </c>
      <c r="O76" s="36" t="str">
        <f>IF(AND(ISNUMBER(Latitude), ISNUMBER(EToTable4[[#This Row],[Сана]])), ROUND((Latitude / 180) * PI(), 3), "")</f>
        <v/>
      </c>
      <c r="P76" s="35" t="str">
        <f>IF(AND(ISNUMBER(EToTable4[[#This Row],[φ]]), ISNUMBER(EToTable4[[#This Row],[δ (rad)]])), ACOS( - 1 * TAN(EToTable4[[#This Row],[φ]]) * TAN(EToTable4[[#This Row],[δ (rad)]])), "")</f>
        <v/>
      </c>
      <c r="Q7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6" s="35" t="str">
        <f xml:space="preserve"> IF(ISNUMBER(EToTable4[[#This Row],[ωs]]), ( 24 / PI()) * EToTable4[[#This Row],[ωs]], "")</f>
        <v/>
      </c>
      <c r="S76" s="35" t="str">
        <f>IF(ISNUMBER(EToTable4[[#This Row],[Тмин
(°С)]]), 0.6108 * EXP( 17.27 * EToTable4[[#This Row],[Тмин
(°С)]] / (EToTable4[[#This Row],[Тмин
(°С)]]+237.3)), "")</f>
        <v/>
      </c>
      <c r="T76" s="35" t="str">
        <f>IF(ISNUMBER(EToTable4[[#This Row],[Тмакс
(°С)]]), 0.6108 * EXP( 17.27 * EToTable4[[#This Row],[Тмакс
(°С)]] / (EToTable4[[#This Row],[Тмакс
(°С)]]+237.3)), "")</f>
        <v/>
      </c>
      <c r="U76" s="35" t="str">
        <f>IF(AND(ISNUMBER(EToTable4[[#This Row],[e° (Tmin)]]), ISNUMBER(EToTable4[[#This Row],[e° (Tmax)]])), (EToTable4[[#This Row],[e° (Tmax)]]+EToTable4[[#This Row],[e° (Tmin)]])/2, "")</f>
        <v/>
      </c>
      <c r="V76" s="28" t="str">
        <f>IF(ISNUMBER(EToTable4[[#This Row],[Tdew]]), 0.6108 * EXP( 17.27 * (EToTable4[[#This Row],[Tdew]]) / (EToTable4[[#This Row],[Tdew]]+237.3)), "")</f>
        <v/>
      </c>
      <c r="W76" s="30" t="str">
        <f xml:space="preserve"> EToTable4[[#This Row],[e° (Tdew)]]</f>
        <v/>
      </c>
      <c r="X76" s="28" t="str">
        <f>IF(AND(ISNUMBER(EToTable4[[#This Row],[es]]), ISNUMBER(EToTable4[[#This Row],[ea]])), EToTable4[[#This Row],[es]]-EToTable4[[#This Row],[ea]], "")</f>
        <v/>
      </c>
      <c r="Y76" s="35" t="str">
        <f>IF(ISNUMBER(EToTable4[[#This Row],[Ra]]), (as+bs)*EToTable4[[#This Row],[Ra]], "")</f>
        <v/>
      </c>
      <c r="Z7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6" s="35" t="str">
        <f>IF(ISNUMBER(EToTable4[[#This Row],[Rs]]), (1-albedo)*EToTable4[[#This Row],[Rs]], "")</f>
        <v/>
      </c>
      <c r="AB7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6" s="35" t="str">
        <f>IF(AND(ISNUMBER(EToTable4[[#This Row],[Rns]]), ISNUMBER(EToTable4[[#This Row],[Rnl]])), EToTable4[[#This Row],[Rns]]-EToTable4[[#This Row],[Rnl]], "")</f>
        <v/>
      </c>
      <c r="AD7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7" spans="1:31" x14ac:dyDescent="0.25">
      <c r="A77" s="20"/>
      <c r="B77" s="21"/>
      <c r="C77" s="22"/>
      <c r="D77" s="23"/>
      <c r="E77" s="46"/>
      <c r="F77" s="23"/>
      <c r="G7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7" s="44" t="str">
        <f>IF(AND(ISNUMBER(EToTable4[[#This Row],[Сана]]), ISNUMBER(EToTable4[[#This Row],[Тмин
(°С)]])), EToTable4[[#This Row],[Тмин
(°С)]]-TdewSubtract, "")</f>
        <v/>
      </c>
      <c r="I77" s="38" t="str">
        <f>IF(ISNUMBER(EToTable4[[#This Row],[Сана]]), _xlfn.DAYS(EToTable4[[#This Row],[Сана]], "1/1/" &amp; YEAR(EToTable4[[#This Row],[Сана]])) + 1, "")</f>
        <v/>
      </c>
      <c r="J77" s="35" t="str">
        <f>IF(AND(ISNUMBER(Altitude), ISNUMBER(EToTable4[[#This Row],[Сана]])),  ROUND(101.3 * POWER( (293-0.0065 * Altitude) / 293, 5.26), 2), "")</f>
        <v/>
      </c>
      <c r="K77" s="33" t="str">
        <f>IF(ISNUMBER(EToTable4[[#This Row],[P]]), (Cp * EToTable4[[#This Row],[P]]) / (0.622 * 2.45), "")</f>
        <v/>
      </c>
      <c r="L7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7" s="35" t="str">
        <f>IF(ISNUMBER(EToTable4[[#This Row],[J]]), 0.409  * SIN( (2*PI()/365) * EToTable4[[#This Row],[J]] - 1.39), "")</f>
        <v/>
      </c>
      <c r="N77" s="30" t="str">
        <f>IF(ISNUMBER(EToTable4[[#This Row],[J]]), ROUND(1+0.033 * COS( (2*PI()/365) * EToTable4[[#This Row],[J]]), 4), "")</f>
        <v/>
      </c>
      <c r="O77" s="36" t="str">
        <f>IF(AND(ISNUMBER(Latitude), ISNUMBER(EToTable4[[#This Row],[Сана]])), ROUND((Latitude / 180) * PI(), 3), "")</f>
        <v/>
      </c>
      <c r="P77" s="35" t="str">
        <f>IF(AND(ISNUMBER(EToTable4[[#This Row],[φ]]), ISNUMBER(EToTable4[[#This Row],[δ (rad)]])), ACOS( - 1 * TAN(EToTable4[[#This Row],[φ]]) * TAN(EToTable4[[#This Row],[δ (rad)]])), "")</f>
        <v/>
      </c>
      <c r="Q7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7" s="35" t="str">
        <f xml:space="preserve"> IF(ISNUMBER(EToTable4[[#This Row],[ωs]]), ( 24 / PI()) * EToTable4[[#This Row],[ωs]], "")</f>
        <v/>
      </c>
      <c r="S77" s="35" t="str">
        <f>IF(ISNUMBER(EToTable4[[#This Row],[Тмин
(°С)]]), 0.6108 * EXP( 17.27 * EToTable4[[#This Row],[Тмин
(°С)]] / (EToTable4[[#This Row],[Тмин
(°С)]]+237.3)), "")</f>
        <v/>
      </c>
      <c r="T77" s="35" t="str">
        <f>IF(ISNUMBER(EToTable4[[#This Row],[Тмакс
(°С)]]), 0.6108 * EXP( 17.27 * EToTable4[[#This Row],[Тмакс
(°С)]] / (EToTable4[[#This Row],[Тмакс
(°С)]]+237.3)), "")</f>
        <v/>
      </c>
      <c r="U77" s="35" t="str">
        <f>IF(AND(ISNUMBER(EToTable4[[#This Row],[e° (Tmin)]]), ISNUMBER(EToTable4[[#This Row],[e° (Tmax)]])), (EToTable4[[#This Row],[e° (Tmax)]]+EToTable4[[#This Row],[e° (Tmin)]])/2, "")</f>
        <v/>
      </c>
      <c r="V77" s="28" t="str">
        <f>IF(ISNUMBER(EToTable4[[#This Row],[Tdew]]), 0.6108 * EXP( 17.27 * (EToTable4[[#This Row],[Tdew]]) / (EToTable4[[#This Row],[Tdew]]+237.3)), "")</f>
        <v/>
      </c>
      <c r="W77" s="30" t="str">
        <f xml:space="preserve"> EToTable4[[#This Row],[e° (Tdew)]]</f>
        <v/>
      </c>
      <c r="X77" s="28" t="str">
        <f>IF(AND(ISNUMBER(EToTable4[[#This Row],[es]]), ISNUMBER(EToTable4[[#This Row],[ea]])), EToTable4[[#This Row],[es]]-EToTable4[[#This Row],[ea]], "")</f>
        <v/>
      </c>
      <c r="Y77" s="35" t="str">
        <f>IF(ISNUMBER(EToTable4[[#This Row],[Ra]]), (as+bs)*EToTable4[[#This Row],[Ra]], "")</f>
        <v/>
      </c>
      <c r="Z7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7" s="35" t="str">
        <f>IF(ISNUMBER(EToTable4[[#This Row],[Rs]]), (1-albedo)*EToTable4[[#This Row],[Rs]], "")</f>
        <v/>
      </c>
      <c r="AB7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7" s="35" t="str">
        <f>IF(AND(ISNUMBER(EToTable4[[#This Row],[Rns]]), ISNUMBER(EToTable4[[#This Row],[Rnl]])), EToTable4[[#This Row],[Rns]]-EToTable4[[#This Row],[Rnl]], "")</f>
        <v/>
      </c>
      <c r="AD7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8" spans="1:31" x14ac:dyDescent="0.25">
      <c r="A78" s="20"/>
      <c r="B78" s="21"/>
      <c r="C78" s="22"/>
      <c r="D78" s="23"/>
      <c r="E78" s="46"/>
      <c r="F78" s="23"/>
      <c r="G7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8" s="44" t="str">
        <f>IF(AND(ISNUMBER(EToTable4[[#This Row],[Сана]]), ISNUMBER(EToTable4[[#This Row],[Тмин
(°С)]])), EToTable4[[#This Row],[Тмин
(°С)]]-TdewSubtract, "")</f>
        <v/>
      </c>
      <c r="I78" s="38" t="str">
        <f>IF(ISNUMBER(EToTable4[[#This Row],[Сана]]), _xlfn.DAYS(EToTable4[[#This Row],[Сана]], "1/1/" &amp; YEAR(EToTable4[[#This Row],[Сана]])) + 1, "")</f>
        <v/>
      </c>
      <c r="J78" s="35" t="str">
        <f>IF(AND(ISNUMBER(Altitude), ISNUMBER(EToTable4[[#This Row],[Сана]])),  ROUND(101.3 * POWER( (293-0.0065 * Altitude) / 293, 5.26), 2), "")</f>
        <v/>
      </c>
      <c r="K78" s="33" t="str">
        <f>IF(ISNUMBER(EToTable4[[#This Row],[P]]), (Cp * EToTable4[[#This Row],[P]]) / (0.622 * 2.45), "")</f>
        <v/>
      </c>
      <c r="L7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8" s="35" t="str">
        <f>IF(ISNUMBER(EToTable4[[#This Row],[J]]), 0.409  * SIN( (2*PI()/365) * EToTable4[[#This Row],[J]] - 1.39), "")</f>
        <v/>
      </c>
      <c r="N78" s="30" t="str">
        <f>IF(ISNUMBER(EToTable4[[#This Row],[J]]), ROUND(1+0.033 * COS( (2*PI()/365) * EToTable4[[#This Row],[J]]), 4), "")</f>
        <v/>
      </c>
      <c r="O78" s="36" t="str">
        <f>IF(AND(ISNUMBER(Latitude), ISNUMBER(EToTable4[[#This Row],[Сана]])), ROUND((Latitude / 180) * PI(), 3), "")</f>
        <v/>
      </c>
      <c r="P78" s="35" t="str">
        <f>IF(AND(ISNUMBER(EToTable4[[#This Row],[φ]]), ISNUMBER(EToTable4[[#This Row],[δ (rad)]])), ACOS( - 1 * TAN(EToTable4[[#This Row],[φ]]) * TAN(EToTable4[[#This Row],[δ (rad)]])), "")</f>
        <v/>
      </c>
      <c r="Q7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8" s="35" t="str">
        <f xml:space="preserve"> IF(ISNUMBER(EToTable4[[#This Row],[ωs]]), ( 24 / PI()) * EToTable4[[#This Row],[ωs]], "")</f>
        <v/>
      </c>
      <c r="S78" s="35" t="str">
        <f>IF(ISNUMBER(EToTable4[[#This Row],[Тмин
(°С)]]), 0.6108 * EXP( 17.27 * EToTable4[[#This Row],[Тмин
(°С)]] / (EToTable4[[#This Row],[Тмин
(°С)]]+237.3)), "")</f>
        <v/>
      </c>
      <c r="T78" s="35" t="str">
        <f>IF(ISNUMBER(EToTable4[[#This Row],[Тмакс
(°С)]]), 0.6108 * EXP( 17.27 * EToTable4[[#This Row],[Тмакс
(°С)]] / (EToTable4[[#This Row],[Тмакс
(°С)]]+237.3)), "")</f>
        <v/>
      </c>
      <c r="U78" s="35" t="str">
        <f>IF(AND(ISNUMBER(EToTable4[[#This Row],[e° (Tmin)]]), ISNUMBER(EToTable4[[#This Row],[e° (Tmax)]])), (EToTable4[[#This Row],[e° (Tmax)]]+EToTable4[[#This Row],[e° (Tmin)]])/2, "")</f>
        <v/>
      </c>
      <c r="V78" s="28" t="str">
        <f>IF(ISNUMBER(EToTable4[[#This Row],[Tdew]]), 0.6108 * EXP( 17.27 * (EToTable4[[#This Row],[Tdew]]) / (EToTable4[[#This Row],[Tdew]]+237.3)), "")</f>
        <v/>
      </c>
      <c r="W78" s="30" t="str">
        <f xml:space="preserve"> EToTable4[[#This Row],[e° (Tdew)]]</f>
        <v/>
      </c>
      <c r="X78" s="28" t="str">
        <f>IF(AND(ISNUMBER(EToTable4[[#This Row],[es]]), ISNUMBER(EToTable4[[#This Row],[ea]])), EToTable4[[#This Row],[es]]-EToTable4[[#This Row],[ea]], "")</f>
        <v/>
      </c>
      <c r="Y78" s="35" t="str">
        <f>IF(ISNUMBER(EToTable4[[#This Row],[Ra]]), (as+bs)*EToTable4[[#This Row],[Ra]], "")</f>
        <v/>
      </c>
      <c r="Z7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8" s="35" t="str">
        <f>IF(ISNUMBER(EToTable4[[#This Row],[Rs]]), (1-albedo)*EToTable4[[#This Row],[Rs]], "")</f>
        <v/>
      </c>
      <c r="AB7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8" s="35" t="str">
        <f>IF(AND(ISNUMBER(EToTable4[[#This Row],[Rns]]), ISNUMBER(EToTable4[[#This Row],[Rnl]])), EToTable4[[#This Row],[Rns]]-EToTable4[[#This Row],[Rnl]], "")</f>
        <v/>
      </c>
      <c r="AD7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79" spans="1:31" x14ac:dyDescent="0.25">
      <c r="A79" s="20"/>
      <c r="B79" s="21"/>
      <c r="C79" s="22"/>
      <c r="D79" s="23"/>
      <c r="E79" s="46"/>
      <c r="F79" s="23"/>
      <c r="G7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79" s="44" t="str">
        <f>IF(AND(ISNUMBER(EToTable4[[#This Row],[Сана]]), ISNUMBER(EToTable4[[#This Row],[Тмин
(°С)]])), EToTable4[[#This Row],[Тмин
(°С)]]-TdewSubtract, "")</f>
        <v/>
      </c>
      <c r="I79" s="38" t="str">
        <f>IF(ISNUMBER(EToTable4[[#This Row],[Сана]]), _xlfn.DAYS(EToTable4[[#This Row],[Сана]], "1/1/" &amp; YEAR(EToTable4[[#This Row],[Сана]])) + 1, "")</f>
        <v/>
      </c>
      <c r="J79" s="35" t="str">
        <f>IF(AND(ISNUMBER(Altitude), ISNUMBER(EToTable4[[#This Row],[Сана]])),  ROUND(101.3 * POWER( (293-0.0065 * Altitude) / 293, 5.26), 2), "")</f>
        <v/>
      </c>
      <c r="K79" s="33" t="str">
        <f>IF(ISNUMBER(EToTable4[[#This Row],[P]]), (Cp * EToTable4[[#This Row],[P]]) / (0.622 * 2.45), "")</f>
        <v/>
      </c>
      <c r="L7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79" s="35" t="str">
        <f>IF(ISNUMBER(EToTable4[[#This Row],[J]]), 0.409  * SIN( (2*PI()/365) * EToTable4[[#This Row],[J]] - 1.39), "")</f>
        <v/>
      </c>
      <c r="N79" s="30" t="str">
        <f>IF(ISNUMBER(EToTable4[[#This Row],[J]]), ROUND(1+0.033 * COS( (2*PI()/365) * EToTable4[[#This Row],[J]]), 4), "")</f>
        <v/>
      </c>
      <c r="O79" s="36" t="str">
        <f>IF(AND(ISNUMBER(Latitude), ISNUMBER(EToTable4[[#This Row],[Сана]])), ROUND((Latitude / 180) * PI(), 3), "")</f>
        <v/>
      </c>
      <c r="P79" s="35" t="str">
        <f>IF(AND(ISNUMBER(EToTable4[[#This Row],[φ]]), ISNUMBER(EToTable4[[#This Row],[δ (rad)]])), ACOS( - 1 * TAN(EToTable4[[#This Row],[φ]]) * TAN(EToTable4[[#This Row],[δ (rad)]])), "")</f>
        <v/>
      </c>
      <c r="Q7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79" s="35" t="str">
        <f xml:space="preserve"> IF(ISNUMBER(EToTable4[[#This Row],[ωs]]), ( 24 / PI()) * EToTable4[[#This Row],[ωs]], "")</f>
        <v/>
      </c>
      <c r="S79" s="35" t="str">
        <f>IF(ISNUMBER(EToTable4[[#This Row],[Тмин
(°С)]]), 0.6108 * EXP( 17.27 * EToTable4[[#This Row],[Тмин
(°С)]] / (EToTable4[[#This Row],[Тмин
(°С)]]+237.3)), "")</f>
        <v/>
      </c>
      <c r="T79" s="35" t="str">
        <f>IF(ISNUMBER(EToTable4[[#This Row],[Тмакс
(°С)]]), 0.6108 * EXP( 17.27 * EToTable4[[#This Row],[Тмакс
(°С)]] / (EToTable4[[#This Row],[Тмакс
(°С)]]+237.3)), "")</f>
        <v/>
      </c>
      <c r="U79" s="35" t="str">
        <f>IF(AND(ISNUMBER(EToTable4[[#This Row],[e° (Tmin)]]), ISNUMBER(EToTable4[[#This Row],[e° (Tmax)]])), (EToTable4[[#This Row],[e° (Tmax)]]+EToTable4[[#This Row],[e° (Tmin)]])/2, "")</f>
        <v/>
      </c>
      <c r="V79" s="28" t="str">
        <f>IF(ISNUMBER(EToTable4[[#This Row],[Tdew]]), 0.6108 * EXP( 17.27 * (EToTable4[[#This Row],[Tdew]]) / (EToTable4[[#This Row],[Tdew]]+237.3)), "")</f>
        <v/>
      </c>
      <c r="W79" s="30" t="str">
        <f xml:space="preserve"> EToTable4[[#This Row],[e° (Tdew)]]</f>
        <v/>
      </c>
      <c r="X79" s="28" t="str">
        <f>IF(AND(ISNUMBER(EToTable4[[#This Row],[es]]), ISNUMBER(EToTable4[[#This Row],[ea]])), EToTable4[[#This Row],[es]]-EToTable4[[#This Row],[ea]], "")</f>
        <v/>
      </c>
      <c r="Y79" s="35" t="str">
        <f>IF(ISNUMBER(EToTable4[[#This Row],[Ra]]), (as+bs)*EToTable4[[#This Row],[Ra]], "")</f>
        <v/>
      </c>
      <c r="Z7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79" s="35" t="str">
        <f>IF(ISNUMBER(EToTable4[[#This Row],[Rs]]), (1-albedo)*EToTable4[[#This Row],[Rs]], "")</f>
        <v/>
      </c>
      <c r="AB7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79" s="35" t="str">
        <f>IF(AND(ISNUMBER(EToTable4[[#This Row],[Rns]]), ISNUMBER(EToTable4[[#This Row],[Rnl]])), EToTable4[[#This Row],[Rns]]-EToTable4[[#This Row],[Rnl]], "")</f>
        <v/>
      </c>
      <c r="AD7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7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0" spans="1:31" x14ac:dyDescent="0.25">
      <c r="A80" s="20"/>
      <c r="B80" s="21"/>
      <c r="C80" s="22"/>
      <c r="D80" s="23"/>
      <c r="E80" s="46"/>
      <c r="F80" s="23"/>
      <c r="G8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0" s="44" t="str">
        <f>IF(AND(ISNUMBER(EToTable4[[#This Row],[Сана]]), ISNUMBER(EToTable4[[#This Row],[Тмин
(°С)]])), EToTable4[[#This Row],[Тмин
(°С)]]-TdewSubtract, "")</f>
        <v/>
      </c>
      <c r="I80" s="38" t="str">
        <f>IF(ISNUMBER(EToTable4[[#This Row],[Сана]]), _xlfn.DAYS(EToTable4[[#This Row],[Сана]], "1/1/" &amp; YEAR(EToTable4[[#This Row],[Сана]])) + 1, "")</f>
        <v/>
      </c>
      <c r="J80" s="35" t="str">
        <f>IF(AND(ISNUMBER(Altitude), ISNUMBER(EToTable4[[#This Row],[Сана]])),  ROUND(101.3 * POWER( (293-0.0065 * Altitude) / 293, 5.26), 2), "")</f>
        <v/>
      </c>
      <c r="K80" s="33" t="str">
        <f>IF(ISNUMBER(EToTable4[[#This Row],[P]]), (Cp * EToTable4[[#This Row],[P]]) / (0.622 * 2.45), "")</f>
        <v/>
      </c>
      <c r="L8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0" s="35" t="str">
        <f>IF(ISNUMBER(EToTable4[[#This Row],[J]]), 0.409  * SIN( (2*PI()/365) * EToTable4[[#This Row],[J]] - 1.39), "")</f>
        <v/>
      </c>
      <c r="N80" s="30" t="str">
        <f>IF(ISNUMBER(EToTable4[[#This Row],[J]]), ROUND(1+0.033 * COS( (2*PI()/365) * EToTable4[[#This Row],[J]]), 4), "")</f>
        <v/>
      </c>
      <c r="O80" s="36" t="str">
        <f>IF(AND(ISNUMBER(Latitude), ISNUMBER(EToTable4[[#This Row],[Сана]])), ROUND((Latitude / 180) * PI(), 3), "")</f>
        <v/>
      </c>
      <c r="P80" s="35" t="str">
        <f>IF(AND(ISNUMBER(EToTable4[[#This Row],[φ]]), ISNUMBER(EToTable4[[#This Row],[δ (rad)]])), ACOS( - 1 * TAN(EToTable4[[#This Row],[φ]]) * TAN(EToTable4[[#This Row],[δ (rad)]])), "")</f>
        <v/>
      </c>
      <c r="Q8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0" s="35" t="str">
        <f xml:space="preserve"> IF(ISNUMBER(EToTable4[[#This Row],[ωs]]), ( 24 / PI()) * EToTable4[[#This Row],[ωs]], "")</f>
        <v/>
      </c>
      <c r="S80" s="35" t="str">
        <f>IF(ISNUMBER(EToTable4[[#This Row],[Тмин
(°С)]]), 0.6108 * EXP( 17.27 * EToTable4[[#This Row],[Тмин
(°С)]] / (EToTable4[[#This Row],[Тмин
(°С)]]+237.3)), "")</f>
        <v/>
      </c>
      <c r="T80" s="35" t="str">
        <f>IF(ISNUMBER(EToTable4[[#This Row],[Тмакс
(°С)]]), 0.6108 * EXP( 17.27 * EToTable4[[#This Row],[Тмакс
(°С)]] / (EToTable4[[#This Row],[Тмакс
(°С)]]+237.3)), "")</f>
        <v/>
      </c>
      <c r="U80" s="35" t="str">
        <f>IF(AND(ISNUMBER(EToTable4[[#This Row],[e° (Tmin)]]), ISNUMBER(EToTable4[[#This Row],[e° (Tmax)]])), (EToTable4[[#This Row],[e° (Tmax)]]+EToTable4[[#This Row],[e° (Tmin)]])/2, "")</f>
        <v/>
      </c>
      <c r="V80" s="28" t="str">
        <f>IF(ISNUMBER(EToTable4[[#This Row],[Tdew]]), 0.6108 * EXP( 17.27 * (EToTable4[[#This Row],[Tdew]]) / (EToTable4[[#This Row],[Tdew]]+237.3)), "")</f>
        <v/>
      </c>
      <c r="W80" s="30" t="str">
        <f xml:space="preserve"> EToTable4[[#This Row],[e° (Tdew)]]</f>
        <v/>
      </c>
      <c r="X80" s="28" t="str">
        <f>IF(AND(ISNUMBER(EToTable4[[#This Row],[es]]), ISNUMBER(EToTable4[[#This Row],[ea]])), EToTable4[[#This Row],[es]]-EToTable4[[#This Row],[ea]], "")</f>
        <v/>
      </c>
      <c r="Y80" s="35" t="str">
        <f>IF(ISNUMBER(EToTable4[[#This Row],[Ra]]), (as+bs)*EToTable4[[#This Row],[Ra]], "")</f>
        <v/>
      </c>
      <c r="Z8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0" s="35" t="str">
        <f>IF(ISNUMBER(EToTable4[[#This Row],[Rs]]), (1-albedo)*EToTable4[[#This Row],[Rs]], "")</f>
        <v/>
      </c>
      <c r="AB8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0" s="35" t="str">
        <f>IF(AND(ISNUMBER(EToTable4[[#This Row],[Rns]]), ISNUMBER(EToTable4[[#This Row],[Rnl]])), EToTable4[[#This Row],[Rns]]-EToTable4[[#This Row],[Rnl]], "")</f>
        <v/>
      </c>
      <c r="AD8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1" spans="1:31" x14ac:dyDescent="0.25">
      <c r="A81" s="20"/>
      <c r="B81" s="21"/>
      <c r="C81" s="22"/>
      <c r="D81" s="23"/>
      <c r="E81" s="46"/>
      <c r="F81" s="23"/>
      <c r="G8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1" s="44" t="str">
        <f>IF(AND(ISNUMBER(EToTable4[[#This Row],[Сана]]), ISNUMBER(EToTable4[[#This Row],[Тмин
(°С)]])), EToTable4[[#This Row],[Тмин
(°С)]]-TdewSubtract, "")</f>
        <v/>
      </c>
      <c r="I81" s="38" t="str">
        <f>IF(ISNUMBER(EToTable4[[#This Row],[Сана]]), _xlfn.DAYS(EToTable4[[#This Row],[Сана]], "1/1/" &amp; YEAR(EToTable4[[#This Row],[Сана]])) + 1, "")</f>
        <v/>
      </c>
      <c r="J81" s="35" t="str">
        <f>IF(AND(ISNUMBER(Altitude), ISNUMBER(EToTable4[[#This Row],[Сана]])),  ROUND(101.3 * POWER( (293-0.0065 * Altitude) / 293, 5.26), 2), "")</f>
        <v/>
      </c>
      <c r="K81" s="33" t="str">
        <f>IF(ISNUMBER(EToTable4[[#This Row],[P]]), (Cp * EToTable4[[#This Row],[P]]) / (0.622 * 2.45), "")</f>
        <v/>
      </c>
      <c r="L8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1" s="35" t="str">
        <f>IF(ISNUMBER(EToTable4[[#This Row],[J]]), 0.409  * SIN( (2*PI()/365) * EToTable4[[#This Row],[J]] - 1.39), "")</f>
        <v/>
      </c>
      <c r="N81" s="30" t="str">
        <f>IF(ISNUMBER(EToTable4[[#This Row],[J]]), ROUND(1+0.033 * COS( (2*PI()/365) * EToTable4[[#This Row],[J]]), 4), "")</f>
        <v/>
      </c>
      <c r="O81" s="36" t="str">
        <f>IF(AND(ISNUMBER(Latitude), ISNUMBER(EToTable4[[#This Row],[Сана]])), ROUND((Latitude / 180) * PI(), 3), "")</f>
        <v/>
      </c>
      <c r="P81" s="35" t="str">
        <f>IF(AND(ISNUMBER(EToTable4[[#This Row],[φ]]), ISNUMBER(EToTable4[[#This Row],[δ (rad)]])), ACOS( - 1 * TAN(EToTable4[[#This Row],[φ]]) * TAN(EToTable4[[#This Row],[δ (rad)]])), "")</f>
        <v/>
      </c>
      <c r="Q8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1" s="35" t="str">
        <f xml:space="preserve"> IF(ISNUMBER(EToTable4[[#This Row],[ωs]]), ( 24 / PI()) * EToTable4[[#This Row],[ωs]], "")</f>
        <v/>
      </c>
      <c r="S81" s="35" t="str">
        <f>IF(ISNUMBER(EToTable4[[#This Row],[Тмин
(°С)]]), 0.6108 * EXP( 17.27 * EToTable4[[#This Row],[Тмин
(°С)]] / (EToTable4[[#This Row],[Тмин
(°С)]]+237.3)), "")</f>
        <v/>
      </c>
      <c r="T81" s="35" t="str">
        <f>IF(ISNUMBER(EToTable4[[#This Row],[Тмакс
(°С)]]), 0.6108 * EXP( 17.27 * EToTable4[[#This Row],[Тмакс
(°С)]] / (EToTable4[[#This Row],[Тмакс
(°С)]]+237.3)), "")</f>
        <v/>
      </c>
      <c r="U81" s="35" t="str">
        <f>IF(AND(ISNUMBER(EToTable4[[#This Row],[e° (Tmin)]]), ISNUMBER(EToTable4[[#This Row],[e° (Tmax)]])), (EToTable4[[#This Row],[e° (Tmax)]]+EToTable4[[#This Row],[e° (Tmin)]])/2, "")</f>
        <v/>
      </c>
      <c r="V81" s="28" t="str">
        <f>IF(ISNUMBER(EToTable4[[#This Row],[Tdew]]), 0.6108 * EXP( 17.27 * (EToTable4[[#This Row],[Tdew]]) / (EToTable4[[#This Row],[Tdew]]+237.3)), "")</f>
        <v/>
      </c>
      <c r="W81" s="30" t="str">
        <f xml:space="preserve"> EToTable4[[#This Row],[e° (Tdew)]]</f>
        <v/>
      </c>
      <c r="X81" s="28" t="str">
        <f>IF(AND(ISNUMBER(EToTable4[[#This Row],[es]]), ISNUMBER(EToTable4[[#This Row],[ea]])), EToTable4[[#This Row],[es]]-EToTable4[[#This Row],[ea]], "")</f>
        <v/>
      </c>
      <c r="Y81" s="35" t="str">
        <f>IF(ISNUMBER(EToTable4[[#This Row],[Ra]]), (as+bs)*EToTable4[[#This Row],[Ra]], "")</f>
        <v/>
      </c>
      <c r="Z8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1" s="35" t="str">
        <f>IF(ISNUMBER(EToTable4[[#This Row],[Rs]]), (1-albedo)*EToTable4[[#This Row],[Rs]], "")</f>
        <v/>
      </c>
      <c r="AB8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1" s="35" t="str">
        <f>IF(AND(ISNUMBER(EToTable4[[#This Row],[Rns]]), ISNUMBER(EToTable4[[#This Row],[Rnl]])), EToTable4[[#This Row],[Rns]]-EToTable4[[#This Row],[Rnl]], "")</f>
        <v/>
      </c>
      <c r="AD8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2" spans="1:31" x14ac:dyDescent="0.25">
      <c r="A82" s="20"/>
      <c r="B82" s="21"/>
      <c r="C82" s="22"/>
      <c r="D82" s="23"/>
      <c r="E82" s="46"/>
      <c r="F82" s="23"/>
      <c r="G8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2" s="44" t="str">
        <f>IF(AND(ISNUMBER(EToTable4[[#This Row],[Сана]]), ISNUMBER(EToTable4[[#This Row],[Тмин
(°С)]])), EToTable4[[#This Row],[Тмин
(°С)]]-TdewSubtract, "")</f>
        <v/>
      </c>
      <c r="I82" s="38" t="str">
        <f>IF(ISNUMBER(EToTable4[[#This Row],[Сана]]), _xlfn.DAYS(EToTable4[[#This Row],[Сана]], "1/1/" &amp; YEAR(EToTable4[[#This Row],[Сана]])) + 1, "")</f>
        <v/>
      </c>
      <c r="J82" s="35" t="str">
        <f>IF(AND(ISNUMBER(Altitude), ISNUMBER(EToTable4[[#This Row],[Сана]])),  ROUND(101.3 * POWER( (293-0.0065 * Altitude) / 293, 5.26), 2), "")</f>
        <v/>
      </c>
      <c r="K82" s="33" t="str">
        <f>IF(ISNUMBER(EToTable4[[#This Row],[P]]), (Cp * EToTable4[[#This Row],[P]]) / (0.622 * 2.45), "")</f>
        <v/>
      </c>
      <c r="L8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2" s="35" t="str">
        <f>IF(ISNUMBER(EToTable4[[#This Row],[J]]), 0.409  * SIN( (2*PI()/365) * EToTable4[[#This Row],[J]] - 1.39), "")</f>
        <v/>
      </c>
      <c r="N82" s="30" t="str">
        <f>IF(ISNUMBER(EToTable4[[#This Row],[J]]), ROUND(1+0.033 * COS( (2*PI()/365) * EToTable4[[#This Row],[J]]), 4), "")</f>
        <v/>
      </c>
      <c r="O82" s="36" t="str">
        <f>IF(AND(ISNUMBER(Latitude), ISNUMBER(EToTable4[[#This Row],[Сана]])), ROUND((Latitude / 180) * PI(), 3), "")</f>
        <v/>
      </c>
      <c r="P82" s="35" t="str">
        <f>IF(AND(ISNUMBER(EToTable4[[#This Row],[φ]]), ISNUMBER(EToTable4[[#This Row],[δ (rad)]])), ACOS( - 1 * TAN(EToTable4[[#This Row],[φ]]) * TAN(EToTable4[[#This Row],[δ (rad)]])), "")</f>
        <v/>
      </c>
      <c r="Q8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2" s="35" t="str">
        <f xml:space="preserve"> IF(ISNUMBER(EToTable4[[#This Row],[ωs]]), ( 24 / PI()) * EToTable4[[#This Row],[ωs]], "")</f>
        <v/>
      </c>
      <c r="S82" s="35" t="str">
        <f>IF(ISNUMBER(EToTable4[[#This Row],[Тмин
(°С)]]), 0.6108 * EXP( 17.27 * EToTable4[[#This Row],[Тмин
(°С)]] / (EToTable4[[#This Row],[Тмин
(°С)]]+237.3)), "")</f>
        <v/>
      </c>
      <c r="T82" s="35" t="str">
        <f>IF(ISNUMBER(EToTable4[[#This Row],[Тмакс
(°С)]]), 0.6108 * EXP( 17.27 * EToTable4[[#This Row],[Тмакс
(°С)]] / (EToTable4[[#This Row],[Тмакс
(°С)]]+237.3)), "")</f>
        <v/>
      </c>
      <c r="U82" s="35" t="str">
        <f>IF(AND(ISNUMBER(EToTable4[[#This Row],[e° (Tmin)]]), ISNUMBER(EToTable4[[#This Row],[e° (Tmax)]])), (EToTable4[[#This Row],[e° (Tmax)]]+EToTable4[[#This Row],[e° (Tmin)]])/2, "")</f>
        <v/>
      </c>
      <c r="V82" s="28" t="str">
        <f>IF(ISNUMBER(EToTable4[[#This Row],[Tdew]]), 0.6108 * EXP( 17.27 * (EToTable4[[#This Row],[Tdew]]) / (EToTable4[[#This Row],[Tdew]]+237.3)), "")</f>
        <v/>
      </c>
      <c r="W82" s="30" t="str">
        <f xml:space="preserve"> EToTable4[[#This Row],[e° (Tdew)]]</f>
        <v/>
      </c>
      <c r="X82" s="28" t="str">
        <f>IF(AND(ISNUMBER(EToTable4[[#This Row],[es]]), ISNUMBER(EToTable4[[#This Row],[ea]])), EToTable4[[#This Row],[es]]-EToTable4[[#This Row],[ea]], "")</f>
        <v/>
      </c>
      <c r="Y82" s="35" t="str">
        <f>IF(ISNUMBER(EToTable4[[#This Row],[Ra]]), (as+bs)*EToTable4[[#This Row],[Ra]], "")</f>
        <v/>
      </c>
      <c r="Z8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2" s="35" t="str">
        <f>IF(ISNUMBER(EToTable4[[#This Row],[Rs]]), (1-albedo)*EToTable4[[#This Row],[Rs]], "")</f>
        <v/>
      </c>
      <c r="AB8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2" s="35" t="str">
        <f>IF(AND(ISNUMBER(EToTable4[[#This Row],[Rns]]), ISNUMBER(EToTable4[[#This Row],[Rnl]])), EToTable4[[#This Row],[Rns]]-EToTable4[[#This Row],[Rnl]], "")</f>
        <v/>
      </c>
      <c r="AD8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3" spans="1:31" x14ac:dyDescent="0.25">
      <c r="A83" s="20"/>
      <c r="B83" s="21"/>
      <c r="C83" s="22"/>
      <c r="D83" s="23"/>
      <c r="E83" s="46"/>
      <c r="F83" s="23"/>
      <c r="G8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3" s="44" t="str">
        <f>IF(AND(ISNUMBER(EToTable4[[#This Row],[Сана]]), ISNUMBER(EToTable4[[#This Row],[Тмин
(°С)]])), EToTable4[[#This Row],[Тмин
(°С)]]-TdewSubtract, "")</f>
        <v/>
      </c>
      <c r="I83" s="38" t="str">
        <f>IF(ISNUMBER(EToTable4[[#This Row],[Сана]]), _xlfn.DAYS(EToTable4[[#This Row],[Сана]], "1/1/" &amp; YEAR(EToTable4[[#This Row],[Сана]])) + 1, "")</f>
        <v/>
      </c>
      <c r="J83" s="35" t="str">
        <f>IF(AND(ISNUMBER(Altitude), ISNUMBER(EToTable4[[#This Row],[Сана]])),  ROUND(101.3 * POWER( (293-0.0065 * Altitude) / 293, 5.26), 2), "")</f>
        <v/>
      </c>
      <c r="K83" s="33" t="str">
        <f>IF(ISNUMBER(EToTable4[[#This Row],[P]]), (Cp * EToTable4[[#This Row],[P]]) / (0.622 * 2.45), "")</f>
        <v/>
      </c>
      <c r="L8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3" s="35" t="str">
        <f>IF(ISNUMBER(EToTable4[[#This Row],[J]]), 0.409  * SIN( (2*PI()/365) * EToTable4[[#This Row],[J]] - 1.39), "")</f>
        <v/>
      </c>
      <c r="N83" s="30" t="str">
        <f>IF(ISNUMBER(EToTable4[[#This Row],[J]]), ROUND(1+0.033 * COS( (2*PI()/365) * EToTable4[[#This Row],[J]]), 4), "")</f>
        <v/>
      </c>
      <c r="O83" s="36" t="str">
        <f>IF(AND(ISNUMBER(Latitude), ISNUMBER(EToTable4[[#This Row],[Сана]])), ROUND((Latitude / 180) * PI(), 3), "")</f>
        <v/>
      </c>
      <c r="P83" s="35" t="str">
        <f>IF(AND(ISNUMBER(EToTable4[[#This Row],[φ]]), ISNUMBER(EToTable4[[#This Row],[δ (rad)]])), ACOS( - 1 * TAN(EToTable4[[#This Row],[φ]]) * TAN(EToTable4[[#This Row],[δ (rad)]])), "")</f>
        <v/>
      </c>
      <c r="Q8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3" s="35" t="str">
        <f xml:space="preserve"> IF(ISNUMBER(EToTable4[[#This Row],[ωs]]), ( 24 / PI()) * EToTable4[[#This Row],[ωs]], "")</f>
        <v/>
      </c>
      <c r="S83" s="35" t="str">
        <f>IF(ISNUMBER(EToTable4[[#This Row],[Тмин
(°С)]]), 0.6108 * EXP( 17.27 * EToTable4[[#This Row],[Тмин
(°С)]] / (EToTable4[[#This Row],[Тмин
(°С)]]+237.3)), "")</f>
        <v/>
      </c>
      <c r="T83" s="35" t="str">
        <f>IF(ISNUMBER(EToTable4[[#This Row],[Тмакс
(°С)]]), 0.6108 * EXP( 17.27 * EToTable4[[#This Row],[Тмакс
(°С)]] / (EToTable4[[#This Row],[Тмакс
(°С)]]+237.3)), "")</f>
        <v/>
      </c>
      <c r="U83" s="35" t="str">
        <f>IF(AND(ISNUMBER(EToTable4[[#This Row],[e° (Tmin)]]), ISNUMBER(EToTable4[[#This Row],[e° (Tmax)]])), (EToTable4[[#This Row],[e° (Tmax)]]+EToTable4[[#This Row],[e° (Tmin)]])/2, "")</f>
        <v/>
      </c>
      <c r="V83" s="28" t="str">
        <f>IF(ISNUMBER(EToTable4[[#This Row],[Tdew]]), 0.6108 * EXP( 17.27 * (EToTable4[[#This Row],[Tdew]]) / (EToTable4[[#This Row],[Tdew]]+237.3)), "")</f>
        <v/>
      </c>
      <c r="W83" s="30" t="str">
        <f xml:space="preserve"> EToTable4[[#This Row],[e° (Tdew)]]</f>
        <v/>
      </c>
      <c r="X83" s="28" t="str">
        <f>IF(AND(ISNUMBER(EToTable4[[#This Row],[es]]), ISNUMBER(EToTable4[[#This Row],[ea]])), EToTable4[[#This Row],[es]]-EToTable4[[#This Row],[ea]], "")</f>
        <v/>
      </c>
      <c r="Y83" s="35" t="str">
        <f>IF(ISNUMBER(EToTable4[[#This Row],[Ra]]), (as+bs)*EToTable4[[#This Row],[Ra]], "")</f>
        <v/>
      </c>
      <c r="Z8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3" s="35" t="str">
        <f>IF(ISNUMBER(EToTable4[[#This Row],[Rs]]), (1-albedo)*EToTable4[[#This Row],[Rs]], "")</f>
        <v/>
      </c>
      <c r="AB8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3" s="35" t="str">
        <f>IF(AND(ISNUMBER(EToTable4[[#This Row],[Rns]]), ISNUMBER(EToTable4[[#This Row],[Rnl]])), EToTable4[[#This Row],[Rns]]-EToTable4[[#This Row],[Rnl]], "")</f>
        <v/>
      </c>
      <c r="AD8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4" spans="1:31" x14ac:dyDescent="0.25">
      <c r="A84" s="20"/>
      <c r="B84" s="21"/>
      <c r="C84" s="22"/>
      <c r="D84" s="23"/>
      <c r="E84" s="46"/>
      <c r="F84" s="23"/>
      <c r="G8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4" s="44" t="str">
        <f>IF(AND(ISNUMBER(EToTable4[[#This Row],[Сана]]), ISNUMBER(EToTable4[[#This Row],[Тмин
(°С)]])), EToTable4[[#This Row],[Тмин
(°С)]]-TdewSubtract, "")</f>
        <v/>
      </c>
      <c r="I84" s="38" t="str">
        <f>IF(ISNUMBER(EToTable4[[#This Row],[Сана]]), _xlfn.DAYS(EToTable4[[#This Row],[Сана]], "1/1/" &amp; YEAR(EToTable4[[#This Row],[Сана]])) + 1, "")</f>
        <v/>
      </c>
      <c r="J84" s="35" t="str">
        <f>IF(AND(ISNUMBER(Altitude), ISNUMBER(EToTable4[[#This Row],[Сана]])),  ROUND(101.3 * POWER( (293-0.0065 * Altitude) / 293, 5.26), 2), "")</f>
        <v/>
      </c>
      <c r="K84" s="33" t="str">
        <f>IF(ISNUMBER(EToTable4[[#This Row],[P]]), (Cp * EToTable4[[#This Row],[P]]) / (0.622 * 2.45), "")</f>
        <v/>
      </c>
      <c r="L8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4" s="35" t="str">
        <f>IF(ISNUMBER(EToTable4[[#This Row],[J]]), 0.409  * SIN( (2*PI()/365) * EToTable4[[#This Row],[J]] - 1.39), "")</f>
        <v/>
      </c>
      <c r="N84" s="30" t="str">
        <f>IF(ISNUMBER(EToTable4[[#This Row],[J]]), ROUND(1+0.033 * COS( (2*PI()/365) * EToTable4[[#This Row],[J]]), 4), "")</f>
        <v/>
      </c>
      <c r="O84" s="36" t="str">
        <f>IF(AND(ISNUMBER(Latitude), ISNUMBER(EToTable4[[#This Row],[Сана]])), ROUND((Latitude / 180) * PI(), 3), "")</f>
        <v/>
      </c>
      <c r="P84" s="35" t="str">
        <f>IF(AND(ISNUMBER(EToTable4[[#This Row],[φ]]), ISNUMBER(EToTable4[[#This Row],[δ (rad)]])), ACOS( - 1 * TAN(EToTable4[[#This Row],[φ]]) * TAN(EToTable4[[#This Row],[δ (rad)]])), "")</f>
        <v/>
      </c>
      <c r="Q8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4" s="35" t="str">
        <f xml:space="preserve"> IF(ISNUMBER(EToTable4[[#This Row],[ωs]]), ( 24 / PI()) * EToTable4[[#This Row],[ωs]], "")</f>
        <v/>
      </c>
      <c r="S84" s="35" t="str">
        <f>IF(ISNUMBER(EToTable4[[#This Row],[Тмин
(°С)]]), 0.6108 * EXP( 17.27 * EToTable4[[#This Row],[Тмин
(°С)]] / (EToTable4[[#This Row],[Тмин
(°С)]]+237.3)), "")</f>
        <v/>
      </c>
      <c r="T84" s="35" t="str">
        <f>IF(ISNUMBER(EToTable4[[#This Row],[Тмакс
(°С)]]), 0.6108 * EXP( 17.27 * EToTable4[[#This Row],[Тмакс
(°С)]] / (EToTable4[[#This Row],[Тмакс
(°С)]]+237.3)), "")</f>
        <v/>
      </c>
      <c r="U84" s="35" t="str">
        <f>IF(AND(ISNUMBER(EToTable4[[#This Row],[e° (Tmin)]]), ISNUMBER(EToTable4[[#This Row],[e° (Tmax)]])), (EToTable4[[#This Row],[e° (Tmax)]]+EToTable4[[#This Row],[e° (Tmin)]])/2, "")</f>
        <v/>
      </c>
      <c r="V84" s="28" t="str">
        <f>IF(ISNUMBER(EToTable4[[#This Row],[Tdew]]), 0.6108 * EXP( 17.27 * (EToTable4[[#This Row],[Tdew]]) / (EToTable4[[#This Row],[Tdew]]+237.3)), "")</f>
        <v/>
      </c>
      <c r="W84" s="30" t="str">
        <f xml:space="preserve"> EToTable4[[#This Row],[e° (Tdew)]]</f>
        <v/>
      </c>
      <c r="X84" s="28" t="str">
        <f>IF(AND(ISNUMBER(EToTable4[[#This Row],[es]]), ISNUMBER(EToTable4[[#This Row],[ea]])), EToTable4[[#This Row],[es]]-EToTable4[[#This Row],[ea]], "")</f>
        <v/>
      </c>
      <c r="Y84" s="35" t="str">
        <f>IF(ISNUMBER(EToTable4[[#This Row],[Ra]]), (as+bs)*EToTable4[[#This Row],[Ra]], "")</f>
        <v/>
      </c>
      <c r="Z8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4" s="35" t="str">
        <f>IF(ISNUMBER(EToTable4[[#This Row],[Rs]]), (1-albedo)*EToTable4[[#This Row],[Rs]], "")</f>
        <v/>
      </c>
      <c r="AB8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4" s="35" t="str">
        <f>IF(AND(ISNUMBER(EToTable4[[#This Row],[Rns]]), ISNUMBER(EToTable4[[#This Row],[Rnl]])), EToTable4[[#This Row],[Rns]]-EToTable4[[#This Row],[Rnl]], "")</f>
        <v/>
      </c>
      <c r="AD8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5" spans="1:31" x14ac:dyDescent="0.25">
      <c r="A85" s="20"/>
      <c r="B85" s="21"/>
      <c r="C85" s="22"/>
      <c r="D85" s="23"/>
      <c r="E85" s="46"/>
      <c r="F85" s="23"/>
      <c r="G8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5" s="44" t="str">
        <f>IF(AND(ISNUMBER(EToTable4[[#This Row],[Сана]]), ISNUMBER(EToTable4[[#This Row],[Тмин
(°С)]])), EToTable4[[#This Row],[Тмин
(°С)]]-TdewSubtract, "")</f>
        <v/>
      </c>
      <c r="I85" s="38" t="str">
        <f>IF(ISNUMBER(EToTable4[[#This Row],[Сана]]), _xlfn.DAYS(EToTable4[[#This Row],[Сана]], "1/1/" &amp; YEAR(EToTable4[[#This Row],[Сана]])) + 1, "")</f>
        <v/>
      </c>
      <c r="J85" s="35" t="str">
        <f>IF(AND(ISNUMBER(Altitude), ISNUMBER(EToTable4[[#This Row],[Сана]])),  ROUND(101.3 * POWER( (293-0.0065 * Altitude) / 293, 5.26), 2), "")</f>
        <v/>
      </c>
      <c r="K85" s="33" t="str">
        <f>IF(ISNUMBER(EToTable4[[#This Row],[P]]), (Cp * EToTable4[[#This Row],[P]]) / (0.622 * 2.45), "")</f>
        <v/>
      </c>
      <c r="L8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5" s="35" t="str">
        <f>IF(ISNUMBER(EToTable4[[#This Row],[J]]), 0.409  * SIN( (2*PI()/365) * EToTable4[[#This Row],[J]] - 1.39), "")</f>
        <v/>
      </c>
      <c r="N85" s="30" t="str">
        <f>IF(ISNUMBER(EToTable4[[#This Row],[J]]), ROUND(1+0.033 * COS( (2*PI()/365) * EToTable4[[#This Row],[J]]), 4), "")</f>
        <v/>
      </c>
      <c r="O85" s="36" t="str">
        <f>IF(AND(ISNUMBER(Latitude), ISNUMBER(EToTable4[[#This Row],[Сана]])), ROUND((Latitude / 180) * PI(), 3), "")</f>
        <v/>
      </c>
      <c r="P85" s="35" t="str">
        <f>IF(AND(ISNUMBER(EToTable4[[#This Row],[φ]]), ISNUMBER(EToTable4[[#This Row],[δ (rad)]])), ACOS( - 1 * TAN(EToTable4[[#This Row],[φ]]) * TAN(EToTable4[[#This Row],[δ (rad)]])), "")</f>
        <v/>
      </c>
      <c r="Q8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5" s="35" t="str">
        <f xml:space="preserve"> IF(ISNUMBER(EToTable4[[#This Row],[ωs]]), ( 24 / PI()) * EToTable4[[#This Row],[ωs]], "")</f>
        <v/>
      </c>
      <c r="S85" s="35" t="str">
        <f>IF(ISNUMBER(EToTable4[[#This Row],[Тмин
(°С)]]), 0.6108 * EXP( 17.27 * EToTable4[[#This Row],[Тмин
(°С)]] / (EToTable4[[#This Row],[Тмин
(°С)]]+237.3)), "")</f>
        <v/>
      </c>
      <c r="T85" s="35" t="str">
        <f>IF(ISNUMBER(EToTable4[[#This Row],[Тмакс
(°С)]]), 0.6108 * EXP( 17.27 * EToTable4[[#This Row],[Тмакс
(°С)]] / (EToTable4[[#This Row],[Тмакс
(°С)]]+237.3)), "")</f>
        <v/>
      </c>
      <c r="U85" s="35" t="str">
        <f>IF(AND(ISNUMBER(EToTable4[[#This Row],[e° (Tmin)]]), ISNUMBER(EToTable4[[#This Row],[e° (Tmax)]])), (EToTable4[[#This Row],[e° (Tmax)]]+EToTable4[[#This Row],[e° (Tmin)]])/2, "")</f>
        <v/>
      </c>
      <c r="V85" s="28" t="str">
        <f>IF(ISNUMBER(EToTable4[[#This Row],[Tdew]]), 0.6108 * EXP( 17.27 * (EToTable4[[#This Row],[Tdew]]) / (EToTable4[[#This Row],[Tdew]]+237.3)), "")</f>
        <v/>
      </c>
      <c r="W85" s="30" t="str">
        <f xml:space="preserve"> EToTable4[[#This Row],[e° (Tdew)]]</f>
        <v/>
      </c>
      <c r="X85" s="28" t="str">
        <f>IF(AND(ISNUMBER(EToTable4[[#This Row],[es]]), ISNUMBER(EToTable4[[#This Row],[ea]])), EToTable4[[#This Row],[es]]-EToTable4[[#This Row],[ea]], "")</f>
        <v/>
      </c>
      <c r="Y85" s="35" t="str">
        <f>IF(ISNUMBER(EToTable4[[#This Row],[Ra]]), (as+bs)*EToTable4[[#This Row],[Ra]], "")</f>
        <v/>
      </c>
      <c r="Z8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5" s="35" t="str">
        <f>IF(ISNUMBER(EToTable4[[#This Row],[Rs]]), (1-albedo)*EToTable4[[#This Row],[Rs]], "")</f>
        <v/>
      </c>
      <c r="AB8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5" s="35" t="str">
        <f>IF(AND(ISNUMBER(EToTable4[[#This Row],[Rns]]), ISNUMBER(EToTable4[[#This Row],[Rnl]])), EToTable4[[#This Row],[Rns]]-EToTable4[[#This Row],[Rnl]], "")</f>
        <v/>
      </c>
      <c r="AD8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6" spans="1:31" x14ac:dyDescent="0.25">
      <c r="A86" s="20"/>
      <c r="B86" s="21"/>
      <c r="C86" s="22"/>
      <c r="D86" s="23"/>
      <c r="E86" s="46"/>
      <c r="F86" s="23"/>
      <c r="G8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6" s="44" t="str">
        <f>IF(AND(ISNUMBER(EToTable4[[#This Row],[Сана]]), ISNUMBER(EToTable4[[#This Row],[Тмин
(°С)]])), EToTable4[[#This Row],[Тмин
(°С)]]-TdewSubtract, "")</f>
        <v/>
      </c>
      <c r="I86" s="38" t="str">
        <f>IF(ISNUMBER(EToTable4[[#This Row],[Сана]]), _xlfn.DAYS(EToTable4[[#This Row],[Сана]], "1/1/" &amp; YEAR(EToTable4[[#This Row],[Сана]])) + 1, "")</f>
        <v/>
      </c>
      <c r="J86" s="35" t="str">
        <f>IF(AND(ISNUMBER(Altitude), ISNUMBER(EToTable4[[#This Row],[Сана]])),  ROUND(101.3 * POWER( (293-0.0065 * Altitude) / 293, 5.26), 2), "")</f>
        <v/>
      </c>
      <c r="K86" s="33" t="str">
        <f>IF(ISNUMBER(EToTable4[[#This Row],[P]]), (Cp * EToTable4[[#This Row],[P]]) / (0.622 * 2.45), "")</f>
        <v/>
      </c>
      <c r="L8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6" s="35" t="str">
        <f>IF(ISNUMBER(EToTable4[[#This Row],[J]]), 0.409  * SIN( (2*PI()/365) * EToTable4[[#This Row],[J]] - 1.39), "")</f>
        <v/>
      </c>
      <c r="N86" s="30" t="str">
        <f>IF(ISNUMBER(EToTable4[[#This Row],[J]]), ROUND(1+0.033 * COS( (2*PI()/365) * EToTable4[[#This Row],[J]]), 4), "")</f>
        <v/>
      </c>
      <c r="O86" s="36" t="str">
        <f>IF(AND(ISNUMBER(Latitude), ISNUMBER(EToTable4[[#This Row],[Сана]])), ROUND((Latitude / 180) * PI(), 3), "")</f>
        <v/>
      </c>
      <c r="P86" s="35" t="str">
        <f>IF(AND(ISNUMBER(EToTable4[[#This Row],[φ]]), ISNUMBER(EToTable4[[#This Row],[δ (rad)]])), ACOS( - 1 * TAN(EToTable4[[#This Row],[φ]]) * TAN(EToTable4[[#This Row],[δ (rad)]])), "")</f>
        <v/>
      </c>
      <c r="Q8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6" s="35" t="str">
        <f xml:space="preserve"> IF(ISNUMBER(EToTable4[[#This Row],[ωs]]), ( 24 / PI()) * EToTable4[[#This Row],[ωs]], "")</f>
        <v/>
      </c>
      <c r="S86" s="35" t="str">
        <f>IF(ISNUMBER(EToTable4[[#This Row],[Тмин
(°С)]]), 0.6108 * EXP( 17.27 * EToTable4[[#This Row],[Тмин
(°С)]] / (EToTable4[[#This Row],[Тмин
(°С)]]+237.3)), "")</f>
        <v/>
      </c>
      <c r="T86" s="35" t="str">
        <f>IF(ISNUMBER(EToTable4[[#This Row],[Тмакс
(°С)]]), 0.6108 * EXP( 17.27 * EToTable4[[#This Row],[Тмакс
(°С)]] / (EToTable4[[#This Row],[Тмакс
(°С)]]+237.3)), "")</f>
        <v/>
      </c>
      <c r="U86" s="35" t="str">
        <f>IF(AND(ISNUMBER(EToTable4[[#This Row],[e° (Tmin)]]), ISNUMBER(EToTable4[[#This Row],[e° (Tmax)]])), (EToTable4[[#This Row],[e° (Tmax)]]+EToTable4[[#This Row],[e° (Tmin)]])/2, "")</f>
        <v/>
      </c>
      <c r="V86" s="28" t="str">
        <f>IF(ISNUMBER(EToTable4[[#This Row],[Tdew]]), 0.6108 * EXP( 17.27 * (EToTable4[[#This Row],[Tdew]]) / (EToTable4[[#This Row],[Tdew]]+237.3)), "")</f>
        <v/>
      </c>
      <c r="W86" s="30" t="str">
        <f xml:space="preserve"> EToTable4[[#This Row],[e° (Tdew)]]</f>
        <v/>
      </c>
      <c r="X86" s="28" t="str">
        <f>IF(AND(ISNUMBER(EToTable4[[#This Row],[es]]), ISNUMBER(EToTable4[[#This Row],[ea]])), EToTable4[[#This Row],[es]]-EToTable4[[#This Row],[ea]], "")</f>
        <v/>
      </c>
      <c r="Y86" s="35" t="str">
        <f>IF(ISNUMBER(EToTable4[[#This Row],[Ra]]), (as+bs)*EToTable4[[#This Row],[Ra]], "")</f>
        <v/>
      </c>
      <c r="Z8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6" s="35" t="str">
        <f>IF(ISNUMBER(EToTable4[[#This Row],[Rs]]), (1-albedo)*EToTable4[[#This Row],[Rs]], "")</f>
        <v/>
      </c>
      <c r="AB8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6" s="35" t="str">
        <f>IF(AND(ISNUMBER(EToTable4[[#This Row],[Rns]]), ISNUMBER(EToTable4[[#This Row],[Rnl]])), EToTable4[[#This Row],[Rns]]-EToTable4[[#This Row],[Rnl]], "")</f>
        <v/>
      </c>
      <c r="AD8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7" spans="1:31" x14ac:dyDescent="0.25">
      <c r="A87" s="20"/>
      <c r="B87" s="21"/>
      <c r="C87" s="22"/>
      <c r="D87" s="23"/>
      <c r="E87" s="46"/>
      <c r="F87" s="23"/>
      <c r="G8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7" s="44" t="str">
        <f>IF(AND(ISNUMBER(EToTable4[[#This Row],[Сана]]), ISNUMBER(EToTable4[[#This Row],[Тмин
(°С)]])), EToTable4[[#This Row],[Тмин
(°С)]]-TdewSubtract, "")</f>
        <v/>
      </c>
      <c r="I87" s="38" t="str">
        <f>IF(ISNUMBER(EToTable4[[#This Row],[Сана]]), _xlfn.DAYS(EToTable4[[#This Row],[Сана]], "1/1/" &amp; YEAR(EToTable4[[#This Row],[Сана]])) + 1, "")</f>
        <v/>
      </c>
      <c r="J87" s="35" t="str">
        <f>IF(AND(ISNUMBER(Altitude), ISNUMBER(EToTable4[[#This Row],[Сана]])),  ROUND(101.3 * POWER( (293-0.0065 * Altitude) / 293, 5.26), 2), "")</f>
        <v/>
      </c>
      <c r="K87" s="33" t="str">
        <f>IF(ISNUMBER(EToTable4[[#This Row],[P]]), (Cp * EToTable4[[#This Row],[P]]) / (0.622 * 2.45), "")</f>
        <v/>
      </c>
      <c r="L8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7" s="35" t="str">
        <f>IF(ISNUMBER(EToTable4[[#This Row],[J]]), 0.409  * SIN( (2*PI()/365) * EToTable4[[#This Row],[J]] - 1.39), "")</f>
        <v/>
      </c>
      <c r="N87" s="30" t="str">
        <f>IF(ISNUMBER(EToTable4[[#This Row],[J]]), ROUND(1+0.033 * COS( (2*PI()/365) * EToTable4[[#This Row],[J]]), 4), "")</f>
        <v/>
      </c>
      <c r="O87" s="36" t="str">
        <f>IF(AND(ISNUMBER(Latitude), ISNUMBER(EToTable4[[#This Row],[Сана]])), ROUND((Latitude / 180) * PI(), 3), "")</f>
        <v/>
      </c>
      <c r="P87" s="35" t="str">
        <f>IF(AND(ISNUMBER(EToTable4[[#This Row],[φ]]), ISNUMBER(EToTable4[[#This Row],[δ (rad)]])), ACOS( - 1 * TAN(EToTable4[[#This Row],[φ]]) * TAN(EToTable4[[#This Row],[δ (rad)]])), "")</f>
        <v/>
      </c>
      <c r="Q8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7" s="35" t="str">
        <f xml:space="preserve"> IF(ISNUMBER(EToTable4[[#This Row],[ωs]]), ( 24 / PI()) * EToTable4[[#This Row],[ωs]], "")</f>
        <v/>
      </c>
      <c r="S87" s="35" t="str">
        <f>IF(ISNUMBER(EToTable4[[#This Row],[Тмин
(°С)]]), 0.6108 * EXP( 17.27 * EToTable4[[#This Row],[Тмин
(°С)]] / (EToTable4[[#This Row],[Тмин
(°С)]]+237.3)), "")</f>
        <v/>
      </c>
      <c r="T87" s="35" t="str">
        <f>IF(ISNUMBER(EToTable4[[#This Row],[Тмакс
(°С)]]), 0.6108 * EXP( 17.27 * EToTable4[[#This Row],[Тмакс
(°С)]] / (EToTable4[[#This Row],[Тмакс
(°С)]]+237.3)), "")</f>
        <v/>
      </c>
      <c r="U87" s="35" t="str">
        <f>IF(AND(ISNUMBER(EToTable4[[#This Row],[e° (Tmin)]]), ISNUMBER(EToTable4[[#This Row],[e° (Tmax)]])), (EToTable4[[#This Row],[e° (Tmax)]]+EToTable4[[#This Row],[e° (Tmin)]])/2, "")</f>
        <v/>
      </c>
      <c r="V87" s="28" t="str">
        <f>IF(ISNUMBER(EToTable4[[#This Row],[Tdew]]), 0.6108 * EXP( 17.27 * (EToTable4[[#This Row],[Tdew]]) / (EToTable4[[#This Row],[Tdew]]+237.3)), "")</f>
        <v/>
      </c>
      <c r="W87" s="30" t="str">
        <f xml:space="preserve"> EToTable4[[#This Row],[e° (Tdew)]]</f>
        <v/>
      </c>
      <c r="X87" s="28" t="str">
        <f>IF(AND(ISNUMBER(EToTable4[[#This Row],[es]]), ISNUMBER(EToTable4[[#This Row],[ea]])), EToTable4[[#This Row],[es]]-EToTable4[[#This Row],[ea]], "")</f>
        <v/>
      </c>
      <c r="Y87" s="35" t="str">
        <f>IF(ISNUMBER(EToTable4[[#This Row],[Ra]]), (as+bs)*EToTable4[[#This Row],[Ra]], "")</f>
        <v/>
      </c>
      <c r="Z8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7" s="35" t="str">
        <f>IF(ISNUMBER(EToTable4[[#This Row],[Rs]]), (1-albedo)*EToTable4[[#This Row],[Rs]], "")</f>
        <v/>
      </c>
      <c r="AB8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7" s="35" t="str">
        <f>IF(AND(ISNUMBER(EToTable4[[#This Row],[Rns]]), ISNUMBER(EToTable4[[#This Row],[Rnl]])), EToTable4[[#This Row],[Rns]]-EToTable4[[#This Row],[Rnl]], "")</f>
        <v/>
      </c>
      <c r="AD8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8" spans="1:31" x14ac:dyDescent="0.25">
      <c r="A88" s="20"/>
      <c r="B88" s="21"/>
      <c r="C88" s="22"/>
      <c r="D88" s="23"/>
      <c r="E88" s="46"/>
      <c r="F88" s="23"/>
      <c r="G8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8" s="44" t="str">
        <f>IF(AND(ISNUMBER(EToTable4[[#This Row],[Сана]]), ISNUMBER(EToTable4[[#This Row],[Тмин
(°С)]])), EToTable4[[#This Row],[Тмин
(°С)]]-TdewSubtract, "")</f>
        <v/>
      </c>
      <c r="I88" s="38" t="str">
        <f>IF(ISNUMBER(EToTable4[[#This Row],[Сана]]), _xlfn.DAYS(EToTable4[[#This Row],[Сана]], "1/1/" &amp; YEAR(EToTable4[[#This Row],[Сана]])) + 1, "")</f>
        <v/>
      </c>
      <c r="J88" s="35" t="str">
        <f>IF(AND(ISNUMBER(Altitude), ISNUMBER(EToTable4[[#This Row],[Сана]])),  ROUND(101.3 * POWER( (293-0.0065 * Altitude) / 293, 5.26), 2), "")</f>
        <v/>
      </c>
      <c r="K88" s="33" t="str">
        <f>IF(ISNUMBER(EToTable4[[#This Row],[P]]), (Cp * EToTable4[[#This Row],[P]]) / (0.622 * 2.45), "")</f>
        <v/>
      </c>
      <c r="L8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8" s="35" t="str">
        <f>IF(ISNUMBER(EToTable4[[#This Row],[J]]), 0.409  * SIN( (2*PI()/365) * EToTable4[[#This Row],[J]] - 1.39), "")</f>
        <v/>
      </c>
      <c r="N88" s="30" t="str">
        <f>IF(ISNUMBER(EToTable4[[#This Row],[J]]), ROUND(1+0.033 * COS( (2*PI()/365) * EToTable4[[#This Row],[J]]), 4), "")</f>
        <v/>
      </c>
      <c r="O88" s="36" t="str">
        <f>IF(AND(ISNUMBER(Latitude), ISNUMBER(EToTable4[[#This Row],[Сана]])), ROUND((Latitude / 180) * PI(), 3), "")</f>
        <v/>
      </c>
      <c r="P88" s="35" t="str">
        <f>IF(AND(ISNUMBER(EToTable4[[#This Row],[φ]]), ISNUMBER(EToTable4[[#This Row],[δ (rad)]])), ACOS( - 1 * TAN(EToTable4[[#This Row],[φ]]) * TAN(EToTable4[[#This Row],[δ (rad)]])), "")</f>
        <v/>
      </c>
      <c r="Q8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8" s="35" t="str">
        <f xml:space="preserve"> IF(ISNUMBER(EToTable4[[#This Row],[ωs]]), ( 24 / PI()) * EToTable4[[#This Row],[ωs]], "")</f>
        <v/>
      </c>
      <c r="S88" s="35" t="str">
        <f>IF(ISNUMBER(EToTable4[[#This Row],[Тмин
(°С)]]), 0.6108 * EXP( 17.27 * EToTable4[[#This Row],[Тмин
(°С)]] / (EToTable4[[#This Row],[Тмин
(°С)]]+237.3)), "")</f>
        <v/>
      </c>
      <c r="T88" s="35" t="str">
        <f>IF(ISNUMBER(EToTable4[[#This Row],[Тмакс
(°С)]]), 0.6108 * EXP( 17.27 * EToTable4[[#This Row],[Тмакс
(°С)]] / (EToTable4[[#This Row],[Тмакс
(°С)]]+237.3)), "")</f>
        <v/>
      </c>
      <c r="U88" s="35" t="str">
        <f>IF(AND(ISNUMBER(EToTable4[[#This Row],[e° (Tmin)]]), ISNUMBER(EToTable4[[#This Row],[e° (Tmax)]])), (EToTable4[[#This Row],[e° (Tmax)]]+EToTable4[[#This Row],[e° (Tmin)]])/2, "")</f>
        <v/>
      </c>
      <c r="V88" s="28" t="str">
        <f>IF(ISNUMBER(EToTable4[[#This Row],[Tdew]]), 0.6108 * EXP( 17.27 * (EToTable4[[#This Row],[Tdew]]) / (EToTable4[[#This Row],[Tdew]]+237.3)), "")</f>
        <v/>
      </c>
      <c r="W88" s="30" t="str">
        <f xml:space="preserve"> EToTable4[[#This Row],[e° (Tdew)]]</f>
        <v/>
      </c>
      <c r="X88" s="28" t="str">
        <f>IF(AND(ISNUMBER(EToTable4[[#This Row],[es]]), ISNUMBER(EToTable4[[#This Row],[ea]])), EToTable4[[#This Row],[es]]-EToTable4[[#This Row],[ea]], "")</f>
        <v/>
      </c>
      <c r="Y88" s="35" t="str">
        <f>IF(ISNUMBER(EToTable4[[#This Row],[Ra]]), (as+bs)*EToTable4[[#This Row],[Ra]], "")</f>
        <v/>
      </c>
      <c r="Z8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8" s="35" t="str">
        <f>IF(ISNUMBER(EToTable4[[#This Row],[Rs]]), (1-albedo)*EToTable4[[#This Row],[Rs]], "")</f>
        <v/>
      </c>
      <c r="AB8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8" s="35" t="str">
        <f>IF(AND(ISNUMBER(EToTable4[[#This Row],[Rns]]), ISNUMBER(EToTable4[[#This Row],[Rnl]])), EToTable4[[#This Row],[Rns]]-EToTable4[[#This Row],[Rnl]], "")</f>
        <v/>
      </c>
      <c r="AD8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89" spans="1:31" x14ac:dyDescent="0.25">
      <c r="A89" s="20"/>
      <c r="B89" s="21"/>
      <c r="C89" s="22"/>
      <c r="D89" s="23"/>
      <c r="E89" s="46"/>
      <c r="F89" s="23"/>
      <c r="G8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89" s="44" t="str">
        <f>IF(AND(ISNUMBER(EToTable4[[#This Row],[Сана]]), ISNUMBER(EToTable4[[#This Row],[Тмин
(°С)]])), EToTable4[[#This Row],[Тмин
(°С)]]-TdewSubtract, "")</f>
        <v/>
      </c>
      <c r="I89" s="38" t="str">
        <f>IF(ISNUMBER(EToTable4[[#This Row],[Сана]]), _xlfn.DAYS(EToTable4[[#This Row],[Сана]], "1/1/" &amp; YEAR(EToTable4[[#This Row],[Сана]])) + 1, "")</f>
        <v/>
      </c>
      <c r="J89" s="35" t="str">
        <f>IF(AND(ISNUMBER(Altitude), ISNUMBER(EToTable4[[#This Row],[Сана]])),  ROUND(101.3 * POWER( (293-0.0065 * Altitude) / 293, 5.26), 2), "")</f>
        <v/>
      </c>
      <c r="K89" s="33" t="str">
        <f>IF(ISNUMBER(EToTable4[[#This Row],[P]]), (Cp * EToTable4[[#This Row],[P]]) / (0.622 * 2.45), "")</f>
        <v/>
      </c>
      <c r="L8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89" s="35" t="str">
        <f>IF(ISNUMBER(EToTable4[[#This Row],[J]]), 0.409  * SIN( (2*PI()/365) * EToTable4[[#This Row],[J]] - 1.39), "")</f>
        <v/>
      </c>
      <c r="N89" s="30" t="str">
        <f>IF(ISNUMBER(EToTable4[[#This Row],[J]]), ROUND(1+0.033 * COS( (2*PI()/365) * EToTable4[[#This Row],[J]]), 4), "")</f>
        <v/>
      </c>
      <c r="O89" s="36" t="str">
        <f>IF(AND(ISNUMBER(Latitude), ISNUMBER(EToTable4[[#This Row],[Сана]])), ROUND((Latitude / 180) * PI(), 3), "")</f>
        <v/>
      </c>
      <c r="P89" s="35" t="str">
        <f>IF(AND(ISNUMBER(EToTable4[[#This Row],[φ]]), ISNUMBER(EToTable4[[#This Row],[δ (rad)]])), ACOS( - 1 * TAN(EToTable4[[#This Row],[φ]]) * TAN(EToTable4[[#This Row],[δ (rad)]])), "")</f>
        <v/>
      </c>
      <c r="Q8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89" s="35" t="str">
        <f xml:space="preserve"> IF(ISNUMBER(EToTable4[[#This Row],[ωs]]), ( 24 / PI()) * EToTable4[[#This Row],[ωs]], "")</f>
        <v/>
      </c>
      <c r="S89" s="35" t="str">
        <f>IF(ISNUMBER(EToTable4[[#This Row],[Тмин
(°С)]]), 0.6108 * EXP( 17.27 * EToTable4[[#This Row],[Тмин
(°С)]] / (EToTable4[[#This Row],[Тмин
(°С)]]+237.3)), "")</f>
        <v/>
      </c>
      <c r="T89" s="35" t="str">
        <f>IF(ISNUMBER(EToTable4[[#This Row],[Тмакс
(°С)]]), 0.6108 * EXP( 17.27 * EToTable4[[#This Row],[Тмакс
(°С)]] / (EToTable4[[#This Row],[Тмакс
(°С)]]+237.3)), "")</f>
        <v/>
      </c>
      <c r="U89" s="35" t="str">
        <f>IF(AND(ISNUMBER(EToTable4[[#This Row],[e° (Tmin)]]), ISNUMBER(EToTable4[[#This Row],[e° (Tmax)]])), (EToTable4[[#This Row],[e° (Tmax)]]+EToTable4[[#This Row],[e° (Tmin)]])/2, "")</f>
        <v/>
      </c>
      <c r="V89" s="28" t="str">
        <f>IF(ISNUMBER(EToTable4[[#This Row],[Tdew]]), 0.6108 * EXP( 17.27 * (EToTable4[[#This Row],[Tdew]]) / (EToTable4[[#This Row],[Tdew]]+237.3)), "")</f>
        <v/>
      </c>
      <c r="W89" s="30" t="str">
        <f xml:space="preserve"> EToTable4[[#This Row],[e° (Tdew)]]</f>
        <v/>
      </c>
      <c r="X89" s="28" t="str">
        <f>IF(AND(ISNUMBER(EToTable4[[#This Row],[es]]), ISNUMBER(EToTable4[[#This Row],[ea]])), EToTable4[[#This Row],[es]]-EToTable4[[#This Row],[ea]], "")</f>
        <v/>
      </c>
      <c r="Y89" s="35" t="str">
        <f>IF(ISNUMBER(EToTable4[[#This Row],[Ra]]), (as+bs)*EToTable4[[#This Row],[Ra]], "")</f>
        <v/>
      </c>
      <c r="Z8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89" s="35" t="str">
        <f>IF(ISNUMBER(EToTable4[[#This Row],[Rs]]), (1-albedo)*EToTable4[[#This Row],[Rs]], "")</f>
        <v/>
      </c>
      <c r="AB8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89" s="35" t="str">
        <f>IF(AND(ISNUMBER(EToTable4[[#This Row],[Rns]]), ISNUMBER(EToTable4[[#This Row],[Rnl]])), EToTable4[[#This Row],[Rns]]-EToTable4[[#This Row],[Rnl]], "")</f>
        <v/>
      </c>
      <c r="AD8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8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0" spans="1:31" x14ac:dyDescent="0.25">
      <c r="A90" s="20"/>
      <c r="B90" s="21"/>
      <c r="C90" s="22"/>
      <c r="D90" s="23"/>
      <c r="E90" s="46"/>
      <c r="F90" s="23"/>
      <c r="G9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0" s="44" t="str">
        <f>IF(AND(ISNUMBER(EToTable4[[#This Row],[Сана]]), ISNUMBER(EToTable4[[#This Row],[Тмин
(°С)]])), EToTable4[[#This Row],[Тмин
(°С)]]-TdewSubtract, "")</f>
        <v/>
      </c>
      <c r="I90" s="38" t="str">
        <f>IF(ISNUMBER(EToTable4[[#This Row],[Сана]]), _xlfn.DAYS(EToTable4[[#This Row],[Сана]], "1/1/" &amp; YEAR(EToTable4[[#This Row],[Сана]])) + 1, "")</f>
        <v/>
      </c>
      <c r="J90" s="35" t="str">
        <f>IF(AND(ISNUMBER(Altitude), ISNUMBER(EToTable4[[#This Row],[Сана]])),  ROUND(101.3 * POWER( (293-0.0065 * Altitude) / 293, 5.26), 2), "")</f>
        <v/>
      </c>
      <c r="K90" s="33" t="str">
        <f>IF(ISNUMBER(EToTable4[[#This Row],[P]]), (Cp * EToTable4[[#This Row],[P]]) / (0.622 * 2.45), "")</f>
        <v/>
      </c>
      <c r="L9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0" s="35" t="str">
        <f>IF(ISNUMBER(EToTable4[[#This Row],[J]]), 0.409  * SIN( (2*PI()/365) * EToTable4[[#This Row],[J]] - 1.39), "")</f>
        <v/>
      </c>
      <c r="N90" s="30" t="str">
        <f>IF(ISNUMBER(EToTable4[[#This Row],[J]]), ROUND(1+0.033 * COS( (2*PI()/365) * EToTable4[[#This Row],[J]]), 4), "")</f>
        <v/>
      </c>
      <c r="O90" s="36" t="str">
        <f>IF(AND(ISNUMBER(Latitude), ISNUMBER(EToTable4[[#This Row],[Сана]])), ROUND((Latitude / 180) * PI(), 3), "")</f>
        <v/>
      </c>
      <c r="P90" s="35" t="str">
        <f>IF(AND(ISNUMBER(EToTable4[[#This Row],[φ]]), ISNUMBER(EToTable4[[#This Row],[δ (rad)]])), ACOS( - 1 * TAN(EToTable4[[#This Row],[φ]]) * TAN(EToTable4[[#This Row],[δ (rad)]])), "")</f>
        <v/>
      </c>
      <c r="Q9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0" s="35" t="str">
        <f xml:space="preserve"> IF(ISNUMBER(EToTable4[[#This Row],[ωs]]), ( 24 / PI()) * EToTable4[[#This Row],[ωs]], "")</f>
        <v/>
      </c>
      <c r="S90" s="35" t="str">
        <f>IF(ISNUMBER(EToTable4[[#This Row],[Тмин
(°С)]]), 0.6108 * EXP( 17.27 * EToTable4[[#This Row],[Тмин
(°С)]] / (EToTable4[[#This Row],[Тмин
(°С)]]+237.3)), "")</f>
        <v/>
      </c>
      <c r="T90" s="35" t="str">
        <f>IF(ISNUMBER(EToTable4[[#This Row],[Тмакс
(°С)]]), 0.6108 * EXP( 17.27 * EToTable4[[#This Row],[Тмакс
(°С)]] / (EToTable4[[#This Row],[Тмакс
(°С)]]+237.3)), "")</f>
        <v/>
      </c>
      <c r="U90" s="35" t="str">
        <f>IF(AND(ISNUMBER(EToTable4[[#This Row],[e° (Tmin)]]), ISNUMBER(EToTable4[[#This Row],[e° (Tmax)]])), (EToTable4[[#This Row],[e° (Tmax)]]+EToTable4[[#This Row],[e° (Tmin)]])/2, "")</f>
        <v/>
      </c>
      <c r="V90" s="28" t="str">
        <f>IF(ISNUMBER(EToTable4[[#This Row],[Tdew]]), 0.6108 * EXP( 17.27 * (EToTable4[[#This Row],[Tdew]]) / (EToTable4[[#This Row],[Tdew]]+237.3)), "")</f>
        <v/>
      </c>
      <c r="W90" s="30" t="str">
        <f xml:space="preserve"> EToTable4[[#This Row],[e° (Tdew)]]</f>
        <v/>
      </c>
      <c r="X90" s="28" t="str">
        <f>IF(AND(ISNUMBER(EToTable4[[#This Row],[es]]), ISNUMBER(EToTable4[[#This Row],[ea]])), EToTable4[[#This Row],[es]]-EToTable4[[#This Row],[ea]], "")</f>
        <v/>
      </c>
      <c r="Y90" s="35" t="str">
        <f>IF(ISNUMBER(EToTable4[[#This Row],[Ra]]), (as+bs)*EToTable4[[#This Row],[Ra]], "")</f>
        <v/>
      </c>
      <c r="Z9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0" s="35" t="str">
        <f>IF(ISNUMBER(EToTable4[[#This Row],[Rs]]), (1-albedo)*EToTable4[[#This Row],[Rs]], "")</f>
        <v/>
      </c>
      <c r="AB9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0" s="35" t="str">
        <f>IF(AND(ISNUMBER(EToTable4[[#This Row],[Rns]]), ISNUMBER(EToTable4[[#This Row],[Rnl]])), EToTable4[[#This Row],[Rns]]-EToTable4[[#This Row],[Rnl]], "")</f>
        <v/>
      </c>
      <c r="AD9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1" spans="1:31" x14ac:dyDescent="0.25">
      <c r="A91" s="20"/>
      <c r="B91" s="21"/>
      <c r="C91" s="22"/>
      <c r="D91" s="23"/>
      <c r="E91" s="46"/>
      <c r="F91" s="23"/>
      <c r="G9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1" s="44" t="str">
        <f>IF(AND(ISNUMBER(EToTable4[[#This Row],[Сана]]), ISNUMBER(EToTable4[[#This Row],[Тмин
(°С)]])), EToTable4[[#This Row],[Тмин
(°С)]]-TdewSubtract, "")</f>
        <v/>
      </c>
      <c r="I91" s="38" t="str">
        <f>IF(ISNUMBER(EToTable4[[#This Row],[Сана]]), _xlfn.DAYS(EToTable4[[#This Row],[Сана]], "1/1/" &amp; YEAR(EToTable4[[#This Row],[Сана]])) + 1, "")</f>
        <v/>
      </c>
      <c r="J91" s="35" t="str">
        <f>IF(AND(ISNUMBER(Altitude), ISNUMBER(EToTable4[[#This Row],[Сана]])),  ROUND(101.3 * POWER( (293-0.0065 * Altitude) / 293, 5.26), 2), "")</f>
        <v/>
      </c>
      <c r="K91" s="33" t="str">
        <f>IF(ISNUMBER(EToTable4[[#This Row],[P]]), (Cp * EToTable4[[#This Row],[P]]) / (0.622 * 2.45), "")</f>
        <v/>
      </c>
      <c r="L9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1" s="35" t="str">
        <f>IF(ISNUMBER(EToTable4[[#This Row],[J]]), 0.409  * SIN( (2*PI()/365) * EToTable4[[#This Row],[J]] - 1.39), "")</f>
        <v/>
      </c>
      <c r="N91" s="30" t="str">
        <f>IF(ISNUMBER(EToTable4[[#This Row],[J]]), ROUND(1+0.033 * COS( (2*PI()/365) * EToTable4[[#This Row],[J]]), 4), "")</f>
        <v/>
      </c>
      <c r="O91" s="36" t="str">
        <f>IF(AND(ISNUMBER(Latitude), ISNUMBER(EToTable4[[#This Row],[Сана]])), ROUND((Latitude / 180) * PI(), 3), "")</f>
        <v/>
      </c>
      <c r="P91" s="35" t="str">
        <f>IF(AND(ISNUMBER(EToTable4[[#This Row],[φ]]), ISNUMBER(EToTable4[[#This Row],[δ (rad)]])), ACOS( - 1 * TAN(EToTable4[[#This Row],[φ]]) * TAN(EToTable4[[#This Row],[δ (rad)]])), "")</f>
        <v/>
      </c>
      <c r="Q9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1" s="35" t="str">
        <f xml:space="preserve"> IF(ISNUMBER(EToTable4[[#This Row],[ωs]]), ( 24 / PI()) * EToTable4[[#This Row],[ωs]], "")</f>
        <v/>
      </c>
      <c r="S91" s="35" t="str">
        <f>IF(ISNUMBER(EToTable4[[#This Row],[Тмин
(°С)]]), 0.6108 * EXP( 17.27 * EToTable4[[#This Row],[Тмин
(°С)]] / (EToTable4[[#This Row],[Тмин
(°С)]]+237.3)), "")</f>
        <v/>
      </c>
      <c r="T91" s="35" t="str">
        <f>IF(ISNUMBER(EToTable4[[#This Row],[Тмакс
(°С)]]), 0.6108 * EXP( 17.27 * EToTable4[[#This Row],[Тмакс
(°С)]] / (EToTable4[[#This Row],[Тмакс
(°С)]]+237.3)), "")</f>
        <v/>
      </c>
      <c r="U91" s="35" t="str">
        <f>IF(AND(ISNUMBER(EToTable4[[#This Row],[e° (Tmin)]]), ISNUMBER(EToTable4[[#This Row],[e° (Tmax)]])), (EToTable4[[#This Row],[e° (Tmax)]]+EToTable4[[#This Row],[e° (Tmin)]])/2, "")</f>
        <v/>
      </c>
      <c r="V91" s="28" t="str">
        <f>IF(ISNUMBER(EToTable4[[#This Row],[Tdew]]), 0.6108 * EXP( 17.27 * (EToTable4[[#This Row],[Tdew]]) / (EToTable4[[#This Row],[Tdew]]+237.3)), "")</f>
        <v/>
      </c>
      <c r="W91" s="30" t="str">
        <f xml:space="preserve"> EToTable4[[#This Row],[e° (Tdew)]]</f>
        <v/>
      </c>
      <c r="X91" s="28" t="str">
        <f>IF(AND(ISNUMBER(EToTable4[[#This Row],[es]]), ISNUMBER(EToTable4[[#This Row],[ea]])), EToTable4[[#This Row],[es]]-EToTable4[[#This Row],[ea]], "")</f>
        <v/>
      </c>
      <c r="Y91" s="35" t="str">
        <f>IF(ISNUMBER(EToTable4[[#This Row],[Ra]]), (as+bs)*EToTable4[[#This Row],[Ra]], "")</f>
        <v/>
      </c>
      <c r="Z9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1" s="35" t="str">
        <f>IF(ISNUMBER(EToTable4[[#This Row],[Rs]]), (1-albedo)*EToTable4[[#This Row],[Rs]], "")</f>
        <v/>
      </c>
      <c r="AB9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1" s="35" t="str">
        <f>IF(AND(ISNUMBER(EToTable4[[#This Row],[Rns]]), ISNUMBER(EToTable4[[#This Row],[Rnl]])), EToTable4[[#This Row],[Rns]]-EToTable4[[#This Row],[Rnl]], "")</f>
        <v/>
      </c>
      <c r="AD9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2" spans="1:31" x14ac:dyDescent="0.25">
      <c r="A92" s="20"/>
      <c r="B92" s="21"/>
      <c r="C92" s="22"/>
      <c r="D92" s="23"/>
      <c r="E92" s="46"/>
      <c r="F92" s="23"/>
      <c r="G9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2" s="44" t="str">
        <f>IF(AND(ISNUMBER(EToTable4[[#This Row],[Сана]]), ISNUMBER(EToTable4[[#This Row],[Тмин
(°С)]])), EToTable4[[#This Row],[Тмин
(°С)]]-TdewSubtract, "")</f>
        <v/>
      </c>
      <c r="I92" s="38" t="str">
        <f>IF(ISNUMBER(EToTable4[[#This Row],[Сана]]), _xlfn.DAYS(EToTable4[[#This Row],[Сана]], "1/1/" &amp; YEAR(EToTable4[[#This Row],[Сана]])) + 1, "")</f>
        <v/>
      </c>
      <c r="J92" s="35" t="str">
        <f>IF(AND(ISNUMBER(Altitude), ISNUMBER(EToTable4[[#This Row],[Сана]])),  ROUND(101.3 * POWER( (293-0.0065 * Altitude) / 293, 5.26), 2), "")</f>
        <v/>
      </c>
      <c r="K92" s="33" t="str">
        <f>IF(ISNUMBER(EToTable4[[#This Row],[P]]), (Cp * EToTable4[[#This Row],[P]]) / (0.622 * 2.45), "")</f>
        <v/>
      </c>
      <c r="L9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2" s="35" t="str">
        <f>IF(ISNUMBER(EToTable4[[#This Row],[J]]), 0.409  * SIN( (2*PI()/365) * EToTable4[[#This Row],[J]] - 1.39), "")</f>
        <v/>
      </c>
      <c r="N92" s="30" t="str">
        <f>IF(ISNUMBER(EToTable4[[#This Row],[J]]), ROUND(1+0.033 * COS( (2*PI()/365) * EToTable4[[#This Row],[J]]), 4), "")</f>
        <v/>
      </c>
      <c r="O92" s="36" t="str">
        <f>IF(AND(ISNUMBER(Latitude), ISNUMBER(EToTable4[[#This Row],[Сана]])), ROUND((Latitude / 180) * PI(), 3), "")</f>
        <v/>
      </c>
      <c r="P92" s="35" t="str">
        <f>IF(AND(ISNUMBER(EToTable4[[#This Row],[φ]]), ISNUMBER(EToTable4[[#This Row],[δ (rad)]])), ACOS( - 1 * TAN(EToTable4[[#This Row],[φ]]) * TAN(EToTable4[[#This Row],[δ (rad)]])), "")</f>
        <v/>
      </c>
      <c r="Q9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2" s="35" t="str">
        <f xml:space="preserve"> IF(ISNUMBER(EToTable4[[#This Row],[ωs]]), ( 24 / PI()) * EToTable4[[#This Row],[ωs]], "")</f>
        <v/>
      </c>
      <c r="S92" s="35" t="str">
        <f>IF(ISNUMBER(EToTable4[[#This Row],[Тмин
(°С)]]), 0.6108 * EXP( 17.27 * EToTable4[[#This Row],[Тмин
(°С)]] / (EToTable4[[#This Row],[Тмин
(°С)]]+237.3)), "")</f>
        <v/>
      </c>
      <c r="T92" s="35" t="str">
        <f>IF(ISNUMBER(EToTable4[[#This Row],[Тмакс
(°С)]]), 0.6108 * EXP( 17.27 * EToTable4[[#This Row],[Тмакс
(°С)]] / (EToTable4[[#This Row],[Тмакс
(°С)]]+237.3)), "")</f>
        <v/>
      </c>
      <c r="U92" s="35" t="str">
        <f>IF(AND(ISNUMBER(EToTable4[[#This Row],[e° (Tmin)]]), ISNUMBER(EToTable4[[#This Row],[e° (Tmax)]])), (EToTable4[[#This Row],[e° (Tmax)]]+EToTable4[[#This Row],[e° (Tmin)]])/2, "")</f>
        <v/>
      </c>
      <c r="V92" s="28" t="str">
        <f>IF(ISNUMBER(EToTable4[[#This Row],[Tdew]]), 0.6108 * EXP( 17.27 * (EToTable4[[#This Row],[Tdew]]) / (EToTable4[[#This Row],[Tdew]]+237.3)), "")</f>
        <v/>
      </c>
      <c r="W92" s="30" t="str">
        <f xml:space="preserve"> EToTable4[[#This Row],[e° (Tdew)]]</f>
        <v/>
      </c>
      <c r="X92" s="28" t="str">
        <f>IF(AND(ISNUMBER(EToTable4[[#This Row],[es]]), ISNUMBER(EToTable4[[#This Row],[ea]])), EToTable4[[#This Row],[es]]-EToTable4[[#This Row],[ea]], "")</f>
        <v/>
      </c>
      <c r="Y92" s="35" t="str">
        <f>IF(ISNUMBER(EToTable4[[#This Row],[Ra]]), (as+bs)*EToTable4[[#This Row],[Ra]], "")</f>
        <v/>
      </c>
      <c r="Z9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2" s="35" t="str">
        <f>IF(ISNUMBER(EToTable4[[#This Row],[Rs]]), (1-albedo)*EToTable4[[#This Row],[Rs]], "")</f>
        <v/>
      </c>
      <c r="AB9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2" s="35" t="str">
        <f>IF(AND(ISNUMBER(EToTable4[[#This Row],[Rns]]), ISNUMBER(EToTable4[[#This Row],[Rnl]])), EToTable4[[#This Row],[Rns]]-EToTable4[[#This Row],[Rnl]], "")</f>
        <v/>
      </c>
      <c r="AD9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3" spans="1:31" x14ac:dyDescent="0.25">
      <c r="A93" s="20"/>
      <c r="B93" s="21"/>
      <c r="C93" s="22"/>
      <c r="D93" s="23"/>
      <c r="E93" s="46"/>
      <c r="F93" s="23"/>
      <c r="G9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3" s="44" t="str">
        <f>IF(AND(ISNUMBER(EToTable4[[#This Row],[Сана]]), ISNUMBER(EToTable4[[#This Row],[Тмин
(°С)]])), EToTable4[[#This Row],[Тмин
(°С)]]-TdewSubtract, "")</f>
        <v/>
      </c>
      <c r="I93" s="38" t="str">
        <f>IF(ISNUMBER(EToTable4[[#This Row],[Сана]]), _xlfn.DAYS(EToTable4[[#This Row],[Сана]], "1/1/" &amp; YEAR(EToTable4[[#This Row],[Сана]])) + 1, "")</f>
        <v/>
      </c>
      <c r="J93" s="35" t="str">
        <f>IF(AND(ISNUMBER(Altitude), ISNUMBER(EToTable4[[#This Row],[Сана]])),  ROUND(101.3 * POWER( (293-0.0065 * Altitude) / 293, 5.26), 2), "")</f>
        <v/>
      </c>
      <c r="K93" s="33" t="str">
        <f>IF(ISNUMBER(EToTable4[[#This Row],[P]]), (Cp * EToTable4[[#This Row],[P]]) / (0.622 * 2.45), "")</f>
        <v/>
      </c>
      <c r="L9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3" s="35" t="str">
        <f>IF(ISNUMBER(EToTable4[[#This Row],[J]]), 0.409  * SIN( (2*PI()/365) * EToTable4[[#This Row],[J]] - 1.39), "")</f>
        <v/>
      </c>
      <c r="N93" s="30" t="str">
        <f>IF(ISNUMBER(EToTable4[[#This Row],[J]]), ROUND(1+0.033 * COS( (2*PI()/365) * EToTable4[[#This Row],[J]]), 4), "")</f>
        <v/>
      </c>
      <c r="O93" s="36" t="str">
        <f>IF(AND(ISNUMBER(Latitude), ISNUMBER(EToTable4[[#This Row],[Сана]])), ROUND((Latitude / 180) * PI(), 3), "")</f>
        <v/>
      </c>
      <c r="P93" s="35" t="str">
        <f>IF(AND(ISNUMBER(EToTable4[[#This Row],[φ]]), ISNUMBER(EToTable4[[#This Row],[δ (rad)]])), ACOS( - 1 * TAN(EToTable4[[#This Row],[φ]]) * TAN(EToTable4[[#This Row],[δ (rad)]])), "")</f>
        <v/>
      </c>
      <c r="Q9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3" s="35" t="str">
        <f xml:space="preserve"> IF(ISNUMBER(EToTable4[[#This Row],[ωs]]), ( 24 / PI()) * EToTable4[[#This Row],[ωs]], "")</f>
        <v/>
      </c>
      <c r="S93" s="35" t="str">
        <f>IF(ISNUMBER(EToTable4[[#This Row],[Тмин
(°С)]]), 0.6108 * EXP( 17.27 * EToTable4[[#This Row],[Тмин
(°С)]] / (EToTable4[[#This Row],[Тмин
(°С)]]+237.3)), "")</f>
        <v/>
      </c>
      <c r="T93" s="35" t="str">
        <f>IF(ISNUMBER(EToTable4[[#This Row],[Тмакс
(°С)]]), 0.6108 * EXP( 17.27 * EToTable4[[#This Row],[Тмакс
(°С)]] / (EToTable4[[#This Row],[Тмакс
(°С)]]+237.3)), "")</f>
        <v/>
      </c>
      <c r="U93" s="35" t="str">
        <f>IF(AND(ISNUMBER(EToTable4[[#This Row],[e° (Tmin)]]), ISNUMBER(EToTable4[[#This Row],[e° (Tmax)]])), (EToTable4[[#This Row],[e° (Tmax)]]+EToTable4[[#This Row],[e° (Tmin)]])/2, "")</f>
        <v/>
      </c>
      <c r="V93" s="28" t="str">
        <f>IF(ISNUMBER(EToTable4[[#This Row],[Tdew]]), 0.6108 * EXP( 17.27 * (EToTable4[[#This Row],[Tdew]]) / (EToTable4[[#This Row],[Tdew]]+237.3)), "")</f>
        <v/>
      </c>
      <c r="W93" s="30" t="str">
        <f xml:space="preserve"> EToTable4[[#This Row],[e° (Tdew)]]</f>
        <v/>
      </c>
      <c r="X93" s="28" t="str">
        <f>IF(AND(ISNUMBER(EToTable4[[#This Row],[es]]), ISNUMBER(EToTable4[[#This Row],[ea]])), EToTable4[[#This Row],[es]]-EToTable4[[#This Row],[ea]], "")</f>
        <v/>
      </c>
      <c r="Y93" s="35" t="str">
        <f>IF(ISNUMBER(EToTable4[[#This Row],[Ra]]), (as+bs)*EToTable4[[#This Row],[Ra]], "")</f>
        <v/>
      </c>
      <c r="Z9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3" s="35" t="str">
        <f>IF(ISNUMBER(EToTable4[[#This Row],[Rs]]), (1-albedo)*EToTable4[[#This Row],[Rs]], "")</f>
        <v/>
      </c>
      <c r="AB9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3" s="35" t="str">
        <f>IF(AND(ISNUMBER(EToTable4[[#This Row],[Rns]]), ISNUMBER(EToTable4[[#This Row],[Rnl]])), EToTable4[[#This Row],[Rns]]-EToTable4[[#This Row],[Rnl]], "")</f>
        <v/>
      </c>
      <c r="AD9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4" spans="1:31" x14ac:dyDescent="0.25">
      <c r="A94" s="20"/>
      <c r="B94" s="21"/>
      <c r="C94" s="22"/>
      <c r="D94" s="23"/>
      <c r="E94" s="46"/>
      <c r="F94" s="23"/>
      <c r="G9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4" s="44" t="str">
        <f>IF(AND(ISNUMBER(EToTable4[[#This Row],[Сана]]), ISNUMBER(EToTable4[[#This Row],[Тмин
(°С)]])), EToTable4[[#This Row],[Тмин
(°С)]]-TdewSubtract, "")</f>
        <v/>
      </c>
      <c r="I94" s="38" t="str">
        <f>IF(ISNUMBER(EToTable4[[#This Row],[Сана]]), _xlfn.DAYS(EToTable4[[#This Row],[Сана]], "1/1/" &amp; YEAR(EToTable4[[#This Row],[Сана]])) + 1, "")</f>
        <v/>
      </c>
      <c r="J94" s="35" t="str">
        <f>IF(AND(ISNUMBER(Altitude), ISNUMBER(EToTable4[[#This Row],[Сана]])),  ROUND(101.3 * POWER( (293-0.0065 * Altitude) / 293, 5.26), 2), "")</f>
        <v/>
      </c>
      <c r="K94" s="33" t="str">
        <f>IF(ISNUMBER(EToTable4[[#This Row],[P]]), (Cp * EToTable4[[#This Row],[P]]) / (0.622 * 2.45), "")</f>
        <v/>
      </c>
      <c r="L9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4" s="35" t="str">
        <f>IF(ISNUMBER(EToTable4[[#This Row],[J]]), 0.409  * SIN( (2*PI()/365) * EToTable4[[#This Row],[J]] - 1.39), "")</f>
        <v/>
      </c>
      <c r="N94" s="30" t="str">
        <f>IF(ISNUMBER(EToTable4[[#This Row],[J]]), ROUND(1+0.033 * COS( (2*PI()/365) * EToTable4[[#This Row],[J]]), 4), "")</f>
        <v/>
      </c>
      <c r="O94" s="36" t="str">
        <f>IF(AND(ISNUMBER(Latitude), ISNUMBER(EToTable4[[#This Row],[Сана]])), ROUND((Latitude / 180) * PI(), 3), "")</f>
        <v/>
      </c>
      <c r="P94" s="35" t="str">
        <f>IF(AND(ISNUMBER(EToTable4[[#This Row],[φ]]), ISNUMBER(EToTable4[[#This Row],[δ (rad)]])), ACOS( - 1 * TAN(EToTable4[[#This Row],[φ]]) * TAN(EToTable4[[#This Row],[δ (rad)]])), "")</f>
        <v/>
      </c>
      <c r="Q9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4" s="35" t="str">
        <f xml:space="preserve"> IF(ISNUMBER(EToTable4[[#This Row],[ωs]]), ( 24 / PI()) * EToTable4[[#This Row],[ωs]], "")</f>
        <v/>
      </c>
      <c r="S94" s="35" t="str">
        <f>IF(ISNUMBER(EToTable4[[#This Row],[Тмин
(°С)]]), 0.6108 * EXP( 17.27 * EToTable4[[#This Row],[Тмин
(°С)]] / (EToTable4[[#This Row],[Тмин
(°С)]]+237.3)), "")</f>
        <v/>
      </c>
      <c r="T94" s="35" t="str">
        <f>IF(ISNUMBER(EToTable4[[#This Row],[Тмакс
(°С)]]), 0.6108 * EXP( 17.27 * EToTable4[[#This Row],[Тмакс
(°С)]] / (EToTable4[[#This Row],[Тмакс
(°С)]]+237.3)), "")</f>
        <v/>
      </c>
      <c r="U94" s="35" t="str">
        <f>IF(AND(ISNUMBER(EToTable4[[#This Row],[e° (Tmin)]]), ISNUMBER(EToTable4[[#This Row],[e° (Tmax)]])), (EToTable4[[#This Row],[e° (Tmax)]]+EToTable4[[#This Row],[e° (Tmin)]])/2, "")</f>
        <v/>
      </c>
      <c r="V94" s="28" t="str">
        <f>IF(ISNUMBER(EToTable4[[#This Row],[Tdew]]), 0.6108 * EXP( 17.27 * (EToTable4[[#This Row],[Tdew]]) / (EToTable4[[#This Row],[Tdew]]+237.3)), "")</f>
        <v/>
      </c>
      <c r="W94" s="30" t="str">
        <f xml:space="preserve"> EToTable4[[#This Row],[e° (Tdew)]]</f>
        <v/>
      </c>
      <c r="X94" s="28" t="str">
        <f>IF(AND(ISNUMBER(EToTable4[[#This Row],[es]]), ISNUMBER(EToTable4[[#This Row],[ea]])), EToTable4[[#This Row],[es]]-EToTable4[[#This Row],[ea]], "")</f>
        <v/>
      </c>
      <c r="Y94" s="35" t="str">
        <f>IF(ISNUMBER(EToTable4[[#This Row],[Ra]]), (as+bs)*EToTable4[[#This Row],[Ra]], "")</f>
        <v/>
      </c>
      <c r="Z9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4" s="35" t="str">
        <f>IF(ISNUMBER(EToTable4[[#This Row],[Rs]]), (1-albedo)*EToTable4[[#This Row],[Rs]], "")</f>
        <v/>
      </c>
      <c r="AB9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4" s="35" t="str">
        <f>IF(AND(ISNUMBER(EToTable4[[#This Row],[Rns]]), ISNUMBER(EToTable4[[#This Row],[Rnl]])), EToTable4[[#This Row],[Rns]]-EToTable4[[#This Row],[Rnl]], "")</f>
        <v/>
      </c>
      <c r="AD9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5" spans="1:31" x14ac:dyDescent="0.25">
      <c r="A95" s="20"/>
      <c r="B95" s="21"/>
      <c r="C95" s="22"/>
      <c r="D95" s="23"/>
      <c r="E95" s="46"/>
      <c r="F95" s="23"/>
      <c r="G9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5" s="44" t="str">
        <f>IF(AND(ISNUMBER(EToTable4[[#This Row],[Сана]]), ISNUMBER(EToTable4[[#This Row],[Тмин
(°С)]])), EToTable4[[#This Row],[Тмин
(°С)]]-TdewSubtract, "")</f>
        <v/>
      </c>
      <c r="I95" s="38" t="str">
        <f>IF(ISNUMBER(EToTable4[[#This Row],[Сана]]), _xlfn.DAYS(EToTable4[[#This Row],[Сана]], "1/1/" &amp; YEAR(EToTable4[[#This Row],[Сана]])) + 1, "")</f>
        <v/>
      </c>
      <c r="J95" s="35" t="str">
        <f>IF(AND(ISNUMBER(Altitude), ISNUMBER(EToTable4[[#This Row],[Сана]])),  ROUND(101.3 * POWER( (293-0.0065 * Altitude) / 293, 5.26), 2), "")</f>
        <v/>
      </c>
      <c r="K95" s="33" t="str">
        <f>IF(ISNUMBER(EToTable4[[#This Row],[P]]), (Cp * EToTable4[[#This Row],[P]]) / (0.622 * 2.45), "")</f>
        <v/>
      </c>
      <c r="L9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5" s="35" t="str">
        <f>IF(ISNUMBER(EToTable4[[#This Row],[J]]), 0.409  * SIN( (2*PI()/365) * EToTable4[[#This Row],[J]] - 1.39), "")</f>
        <v/>
      </c>
      <c r="N95" s="30" t="str">
        <f>IF(ISNUMBER(EToTable4[[#This Row],[J]]), ROUND(1+0.033 * COS( (2*PI()/365) * EToTable4[[#This Row],[J]]), 4), "")</f>
        <v/>
      </c>
      <c r="O95" s="36" t="str">
        <f>IF(AND(ISNUMBER(Latitude), ISNUMBER(EToTable4[[#This Row],[Сана]])), ROUND((Latitude / 180) * PI(), 3), "")</f>
        <v/>
      </c>
      <c r="P95" s="35" t="str">
        <f>IF(AND(ISNUMBER(EToTable4[[#This Row],[φ]]), ISNUMBER(EToTable4[[#This Row],[δ (rad)]])), ACOS( - 1 * TAN(EToTable4[[#This Row],[φ]]) * TAN(EToTable4[[#This Row],[δ (rad)]])), "")</f>
        <v/>
      </c>
      <c r="Q9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5" s="35" t="str">
        <f xml:space="preserve"> IF(ISNUMBER(EToTable4[[#This Row],[ωs]]), ( 24 / PI()) * EToTable4[[#This Row],[ωs]], "")</f>
        <v/>
      </c>
      <c r="S95" s="35" t="str">
        <f>IF(ISNUMBER(EToTable4[[#This Row],[Тмин
(°С)]]), 0.6108 * EXP( 17.27 * EToTable4[[#This Row],[Тмин
(°С)]] / (EToTable4[[#This Row],[Тмин
(°С)]]+237.3)), "")</f>
        <v/>
      </c>
      <c r="T95" s="35" t="str">
        <f>IF(ISNUMBER(EToTable4[[#This Row],[Тмакс
(°С)]]), 0.6108 * EXP( 17.27 * EToTable4[[#This Row],[Тмакс
(°С)]] / (EToTable4[[#This Row],[Тмакс
(°С)]]+237.3)), "")</f>
        <v/>
      </c>
      <c r="U95" s="35" t="str">
        <f>IF(AND(ISNUMBER(EToTable4[[#This Row],[e° (Tmin)]]), ISNUMBER(EToTable4[[#This Row],[e° (Tmax)]])), (EToTable4[[#This Row],[e° (Tmax)]]+EToTable4[[#This Row],[e° (Tmin)]])/2, "")</f>
        <v/>
      </c>
      <c r="V95" s="28" t="str">
        <f>IF(ISNUMBER(EToTable4[[#This Row],[Tdew]]), 0.6108 * EXP( 17.27 * (EToTable4[[#This Row],[Tdew]]) / (EToTable4[[#This Row],[Tdew]]+237.3)), "")</f>
        <v/>
      </c>
      <c r="W95" s="30" t="str">
        <f xml:space="preserve"> EToTable4[[#This Row],[e° (Tdew)]]</f>
        <v/>
      </c>
      <c r="X95" s="28" t="str">
        <f>IF(AND(ISNUMBER(EToTable4[[#This Row],[es]]), ISNUMBER(EToTable4[[#This Row],[ea]])), EToTable4[[#This Row],[es]]-EToTable4[[#This Row],[ea]], "")</f>
        <v/>
      </c>
      <c r="Y95" s="35" t="str">
        <f>IF(ISNUMBER(EToTable4[[#This Row],[Ra]]), (as+bs)*EToTable4[[#This Row],[Ra]], "")</f>
        <v/>
      </c>
      <c r="Z9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5" s="35" t="str">
        <f>IF(ISNUMBER(EToTable4[[#This Row],[Rs]]), (1-albedo)*EToTable4[[#This Row],[Rs]], "")</f>
        <v/>
      </c>
      <c r="AB9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5" s="35" t="str">
        <f>IF(AND(ISNUMBER(EToTable4[[#This Row],[Rns]]), ISNUMBER(EToTable4[[#This Row],[Rnl]])), EToTable4[[#This Row],[Rns]]-EToTable4[[#This Row],[Rnl]], "")</f>
        <v/>
      </c>
      <c r="AD9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6" spans="1:31" x14ac:dyDescent="0.25">
      <c r="A96" s="20"/>
      <c r="B96" s="21"/>
      <c r="C96" s="22"/>
      <c r="D96" s="23"/>
      <c r="E96" s="46"/>
      <c r="F96" s="23"/>
      <c r="G9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6" s="44" t="str">
        <f>IF(AND(ISNUMBER(EToTable4[[#This Row],[Сана]]), ISNUMBER(EToTable4[[#This Row],[Тмин
(°С)]])), EToTable4[[#This Row],[Тмин
(°С)]]-TdewSubtract, "")</f>
        <v/>
      </c>
      <c r="I96" s="38" t="str">
        <f>IF(ISNUMBER(EToTable4[[#This Row],[Сана]]), _xlfn.DAYS(EToTable4[[#This Row],[Сана]], "1/1/" &amp; YEAR(EToTable4[[#This Row],[Сана]])) + 1, "")</f>
        <v/>
      </c>
      <c r="J96" s="35" t="str">
        <f>IF(AND(ISNUMBER(Altitude), ISNUMBER(EToTable4[[#This Row],[Сана]])),  ROUND(101.3 * POWER( (293-0.0065 * Altitude) / 293, 5.26), 2), "")</f>
        <v/>
      </c>
      <c r="K96" s="33" t="str">
        <f>IF(ISNUMBER(EToTable4[[#This Row],[P]]), (Cp * EToTable4[[#This Row],[P]]) / (0.622 * 2.45), "")</f>
        <v/>
      </c>
      <c r="L9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6" s="35" t="str">
        <f>IF(ISNUMBER(EToTable4[[#This Row],[J]]), 0.409  * SIN( (2*PI()/365) * EToTable4[[#This Row],[J]] - 1.39), "")</f>
        <v/>
      </c>
      <c r="N96" s="30" t="str">
        <f>IF(ISNUMBER(EToTable4[[#This Row],[J]]), ROUND(1+0.033 * COS( (2*PI()/365) * EToTable4[[#This Row],[J]]), 4), "")</f>
        <v/>
      </c>
      <c r="O96" s="36" t="str">
        <f>IF(AND(ISNUMBER(Latitude), ISNUMBER(EToTable4[[#This Row],[Сана]])), ROUND((Latitude / 180) * PI(), 3), "")</f>
        <v/>
      </c>
      <c r="P96" s="35" t="str">
        <f>IF(AND(ISNUMBER(EToTable4[[#This Row],[φ]]), ISNUMBER(EToTable4[[#This Row],[δ (rad)]])), ACOS( - 1 * TAN(EToTable4[[#This Row],[φ]]) * TAN(EToTable4[[#This Row],[δ (rad)]])), "")</f>
        <v/>
      </c>
      <c r="Q9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6" s="35" t="str">
        <f xml:space="preserve"> IF(ISNUMBER(EToTable4[[#This Row],[ωs]]), ( 24 / PI()) * EToTable4[[#This Row],[ωs]], "")</f>
        <v/>
      </c>
      <c r="S96" s="35" t="str">
        <f>IF(ISNUMBER(EToTable4[[#This Row],[Тмин
(°С)]]), 0.6108 * EXP( 17.27 * EToTable4[[#This Row],[Тмин
(°С)]] / (EToTable4[[#This Row],[Тмин
(°С)]]+237.3)), "")</f>
        <v/>
      </c>
      <c r="T96" s="35" t="str">
        <f>IF(ISNUMBER(EToTable4[[#This Row],[Тмакс
(°С)]]), 0.6108 * EXP( 17.27 * EToTable4[[#This Row],[Тмакс
(°С)]] / (EToTable4[[#This Row],[Тмакс
(°С)]]+237.3)), "")</f>
        <v/>
      </c>
      <c r="U96" s="35" t="str">
        <f>IF(AND(ISNUMBER(EToTable4[[#This Row],[e° (Tmin)]]), ISNUMBER(EToTable4[[#This Row],[e° (Tmax)]])), (EToTable4[[#This Row],[e° (Tmax)]]+EToTable4[[#This Row],[e° (Tmin)]])/2, "")</f>
        <v/>
      </c>
      <c r="V96" s="28" t="str">
        <f>IF(ISNUMBER(EToTable4[[#This Row],[Tdew]]), 0.6108 * EXP( 17.27 * (EToTable4[[#This Row],[Tdew]]) / (EToTable4[[#This Row],[Tdew]]+237.3)), "")</f>
        <v/>
      </c>
      <c r="W96" s="30" t="str">
        <f xml:space="preserve"> EToTable4[[#This Row],[e° (Tdew)]]</f>
        <v/>
      </c>
      <c r="X96" s="28" t="str">
        <f>IF(AND(ISNUMBER(EToTable4[[#This Row],[es]]), ISNUMBER(EToTable4[[#This Row],[ea]])), EToTable4[[#This Row],[es]]-EToTable4[[#This Row],[ea]], "")</f>
        <v/>
      </c>
      <c r="Y96" s="35" t="str">
        <f>IF(ISNUMBER(EToTable4[[#This Row],[Ra]]), (as+bs)*EToTable4[[#This Row],[Ra]], "")</f>
        <v/>
      </c>
      <c r="Z9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6" s="35" t="str">
        <f>IF(ISNUMBER(EToTable4[[#This Row],[Rs]]), (1-albedo)*EToTable4[[#This Row],[Rs]], "")</f>
        <v/>
      </c>
      <c r="AB9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6" s="35" t="str">
        <f>IF(AND(ISNUMBER(EToTable4[[#This Row],[Rns]]), ISNUMBER(EToTable4[[#This Row],[Rnl]])), EToTable4[[#This Row],[Rns]]-EToTable4[[#This Row],[Rnl]], "")</f>
        <v/>
      </c>
      <c r="AD9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7" spans="1:31" x14ac:dyDescent="0.25">
      <c r="A97" s="20"/>
      <c r="B97" s="21"/>
      <c r="C97" s="22"/>
      <c r="D97" s="23"/>
      <c r="E97" s="46"/>
      <c r="F97" s="23"/>
      <c r="G9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7" s="44" t="str">
        <f>IF(AND(ISNUMBER(EToTable4[[#This Row],[Сана]]), ISNUMBER(EToTable4[[#This Row],[Тмин
(°С)]])), EToTable4[[#This Row],[Тмин
(°С)]]-TdewSubtract, "")</f>
        <v/>
      </c>
      <c r="I97" s="38" t="str">
        <f>IF(ISNUMBER(EToTable4[[#This Row],[Сана]]), _xlfn.DAYS(EToTable4[[#This Row],[Сана]], "1/1/" &amp; YEAR(EToTable4[[#This Row],[Сана]])) + 1, "")</f>
        <v/>
      </c>
      <c r="J97" s="35" t="str">
        <f>IF(AND(ISNUMBER(Altitude), ISNUMBER(EToTable4[[#This Row],[Сана]])),  ROUND(101.3 * POWER( (293-0.0065 * Altitude) / 293, 5.26), 2), "")</f>
        <v/>
      </c>
      <c r="K97" s="33" t="str">
        <f>IF(ISNUMBER(EToTable4[[#This Row],[P]]), (Cp * EToTable4[[#This Row],[P]]) / (0.622 * 2.45), "")</f>
        <v/>
      </c>
      <c r="L9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7" s="35" t="str">
        <f>IF(ISNUMBER(EToTable4[[#This Row],[J]]), 0.409  * SIN( (2*PI()/365) * EToTable4[[#This Row],[J]] - 1.39), "")</f>
        <v/>
      </c>
      <c r="N97" s="30" t="str">
        <f>IF(ISNUMBER(EToTable4[[#This Row],[J]]), ROUND(1+0.033 * COS( (2*PI()/365) * EToTable4[[#This Row],[J]]), 4), "")</f>
        <v/>
      </c>
      <c r="O97" s="36" t="str">
        <f>IF(AND(ISNUMBER(Latitude), ISNUMBER(EToTable4[[#This Row],[Сана]])), ROUND((Latitude / 180) * PI(), 3), "")</f>
        <v/>
      </c>
      <c r="P97" s="35" t="str">
        <f>IF(AND(ISNUMBER(EToTable4[[#This Row],[φ]]), ISNUMBER(EToTable4[[#This Row],[δ (rad)]])), ACOS( - 1 * TAN(EToTable4[[#This Row],[φ]]) * TAN(EToTable4[[#This Row],[δ (rad)]])), "")</f>
        <v/>
      </c>
      <c r="Q9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7" s="35" t="str">
        <f xml:space="preserve"> IF(ISNUMBER(EToTable4[[#This Row],[ωs]]), ( 24 / PI()) * EToTable4[[#This Row],[ωs]], "")</f>
        <v/>
      </c>
      <c r="S97" s="35" t="str">
        <f>IF(ISNUMBER(EToTable4[[#This Row],[Тмин
(°С)]]), 0.6108 * EXP( 17.27 * EToTable4[[#This Row],[Тмин
(°С)]] / (EToTable4[[#This Row],[Тмин
(°С)]]+237.3)), "")</f>
        <v/>
      </c>
      <c r="T97" s="35" t="str">
        <f>IF(ISNUMBER(EToTable4[[#This Row],[Тмакс
(°С)]]), 0.6108 * EXP( 17.27 * EToTable4[[#This Row],[Тмакс
(°С)]] / (EToTable4[[#This Row],[Тмакс
(°С)]]+237.3)), "")</f>
        <v/>
      </c>
      <c r="U97" s="35" t="str">
        <f>IF(AND(ISNUMBER(EToTable4[[#This Row],[e° (Tmin)]]), ISNUMBER(EToTable4[[#This Row],[e° (Tmax)]])), (EToTable4[[#This Row],[e° (Tmax)]]+EToTable4[[#This Row],[e° (Tmin)]])/2, "")</f>
        <v/>
      </c>
      <c r="V97" s="28" t="str">
        <f>IF(ISNUMBER(EToTable4[[#This Row],[Tdew]]), 0.6108 * EXP( 17.27 * (EToTable4[[#This Row],[Tdew]]) / (EToTable4[[#This Row],[Tdew]]+237.3)), "")</f>
        <v/>
      </c>
      <c r="W97" s="30" t="str">
        <f xml:space="preserve"> EToTable4[[#This Row],[e° (Tdew)]]</f>
        <v/>
      </c>
      <c r="X97" s="28" t="str">
        <f>IF(AND(ISNUMBER(EToTable4[[#This Row],[es]]), ISNUMBER(EToTable4[[#This Row],[ea]])), EToTable4[[#This Row],[es]]-EToTable4[[#This Row],[ea]], "")</f>
        <v/>
      </c>
      <c r="Y97" s="35" t="str">
        <f>IF(ISNUMBER(EToTable4[[#This Row],[Ra]]), (as+bs)*EToTable4[[#This Row],[Ra]], "")</f>
        <v/>
      </c>
      <c r="Z9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7" s="35" t="str">
        <f>IF(ISNUMBER(EToTable4[[#This Row],[Rs]]), (1-albedo)*EToTable4[[#This Row],[Rs]], "")</f>
        <v/>
      </c>
      <c r="AB9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7" s="35" t="str">
        <f>IF(AND(ISNUMBER(EToTable4[[#This Row],[Rns]]), ISNUMBER(EToTable4[[#This Row],[Rnl]])), EToTable4[[#This Row],[Rns]]-EToTable4[[#This Row],[Rnl]], "")</f>
        <v/>
      </c>
      <c r="AD9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8" spans="1:31" x14ac:dyDescent="0.25">
      <c r="A98" s="20"/>
      <c r="B98" s="21"/>
      <c r="C98" s="22"/>
      <c r="D98" s="23"/>
      <c r="E98" s="46"/>
      <c r="F98" s="23"/>
      <c r="G9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8" s="44" t="str">
        <f>IF(AND(ISNUMBER(EToTable4[[#This Row],[Сана]]), ISNUMBER(EToTable4[[#This Row],[Тмин
(°С)]])), EToTable4[[#This Row],[Тмин
(°С)]]-TdewSubtract, "")</f>
        <v/>
      </c>
      <c r="I98" s="38" t="str">
        <f>IF(ISNUMBER(EToTable4[[#This Row],[Сана]]), _xlfn.DAYS(EToTable4[[#This Row],[Сана]], "1/1/" &amp; YEAR(EToTable4[[#This Row],[Сана]])) + 1, "")</f>
        <v/>
      </c>
      <c r="J98" s="35" t="str">
        <f>IF(AND(ISNUMBER(Altitude), ISNUMBER(EToTable4[[#This Row],[Сана]])),  ROUND(101.3 * POWER( (293-0.0065 * Altitude) / 293, 5.26), 2), "")</f>
        <v/>
      </c>
      <c r="K98" s="33" t="str">
        <f>IF(ISNUMBER(EToTable4[[#This Row],[P]]), (Cp * EToTable4[[#This Row],[P]]) / (0.622 * 2.45), "")</f>
        <v/>
      </c>
      <c r="L9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8" s="35" t="str">
        <f>IF(ISNUMBER(EToTable4[[#This Row],[J]]), 0.409  * SIN( (2*PI()/365) * EToTable4[[#This Row],[J]] - 1.39), "")</f>
        <v/>
      </c>
      <c r="N98" s="30" t="str">
        <f>IF(ISNUMBER(EToTable4[[#This Row],[J]]), ROUND(1+0.033 * COS( (2*PI()/365) * EToTable4[[#This Row],[J]]), 4), "")</f>
        <v/>
      </c>
      <c r="O98" s="36" t="str">
        <f>IF(AND(ISNUMBER(Latitude), ISNUMBER(EToTable4[[#This Row],[Сана]])), ROUND((Latitude / 180) * PI(), 3), "")</f>
        <v/>
      </c>
      <c r="P98" s="35" t="str">
        <f>IF(AND(ISNUMBER(EToTable4[[#This Row],[φ]]), ISNUMBER(EToTable4[[#This Row],[δ (rad)]])), ACOS( - 1 * TAN(EToTable4[[#This Row],[φ]]) * TAN(EToTable4[[#This Row],[δ (rad)]])), "")</f>
        <v/>
      </c>
      <c r="Q9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8" s="35" t="str">
        <f xml:space="preserve"> IF(ISNUMBER(EToTable4[[#This Row],[ωs]]), ( 24 / PI()) * EToTable4[[#This Row],[ωs]], "")</f>
        <v/>
      </c>
      <c r="S98" s="35" t="str">
        <f>IF(ISNUMBER(EToTable4[[#This Row],[Тмин
(°С)]]), 0.6108 * EXP( 17.27 * EToTable4[[#This Row],[Тмин
(°С)]] / (EToTable4[[#This Row],[Тмин
(°С)]]+237.3)), "")</f>
        <v/>
      </c>
      <c r="T98" s="35" t="str">
        <f>IF(ISNUMBER(EToTable4[[#This Row],[Тмакс
(°С)]]), 0.6108 * EXP( 17.27 * EToTable4[[#This Row],[Тмакс
(°С)]] / (EToTable4[[#This Row],[Тмакс
(°С)]]+237.3)), "")</f>
        <v/>
      </c>
      <c r="U98" s="35" t="str">
        <f>IF(AND(ISNUMBER(EToTable4[[#This Row],[e° (Tmin)]]), ISNUMBER(EToTable4[[#This Row],[e° (Tmax)]])), (EToTable4[[#This Row],[e° (Tmax)]]+EToTable4[[#This Row],[e° (Tmin)]])/2, "")</f>
        <v/>
      </c>
      <c r="V98" s="28" t="str">
        <f>IF(ISNUMBER(EToTable4[[#This Row],[Tdew]]), 0.6108 * EXP( 17.27 * (EToTable4[[#This Row],[Tdew]]) / (EToTable4[[#This Row],[Tdew]]+237.3)), "")</f>
        <v/>
      </c>
      <c r="W98" s="30" t="str">
        <f xml:space="preserve"> EToTable4[[#This Row],[e° (Tdew)]]</f>
        <v/>
      </c>
      <c r="X98" s="28" t="str">
        <f>IF(AND(ISNUMBER(EToTable4[[#This Row],[es]]), ISNUMBER(EToTable4[[#This Row],[ea]])), EToTable4[[#This Row],[es]]-EToTable4[[#This Row],[ea]], "")</f>
        <v/>
      </c>
      <c r="Y98" s="35" t="str">
        <f>IF(ISNUMBER(EToTable4[[#This Row],[Ra]]), (as+bs)*EToTable4[[#This Row],[Ra]], "")</f>
        <v/>
      </c>
      <c r="Z9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8" s="35" t="str">
        <f>IF(ISNUMBER(EToTable4[[#This Row],[Rs]]), (1-albedo)*EToTable4[[#This Row],[Rs]], "")</f>
        <v/>
      </c>
      <c r="AB9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8" s="35" t="str">
        <f>IF(AND(ISNUMBER(EToTable4[[#This Row],[Rns]]), ISNUMBER(EToTable4[[#This Row],[Rnl]])), EToTable4[[#This Row],[Rns]]-EToTable4[[#This Row],[Rnl]], "")</f>
        <v/>
      </c>
      <c r="AD9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99" spans="1:31" x14ac:dyDescent="0.25">
      <c r="A99" s="20"/>
      <c r="B99" s="21"/>
      <c r="C99" s="22"/>
      <c r="D99" s="23"/>
      <c r="E99" s="46"/>
      <c r="F99" s="23"/>
      <c r="G9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99" s="44" t="str">
        <f>IF(AND(ISNUMBER(EToTable4[[#This Row],[Сана]]), ISNUMBER(EToTable4[[#This Row],[Тмин
(°С)]])), EToTable4[[#This Row],[Тмин
(°С)]]-TdewSubtract, "")</f>
        <v/>
      </c>
      <c r="I99" s="38" t="str">
        <f>IF(ISNUMBER(EToTable4[[#This Row],[Сана]]), _xlfn.DAYS(EToTable4[[#This Row],[Сана]], "1/1/" &amp; YEAR(EToTable4[[#This Row],[Сана]])) + 1, "")</f>
        <v/>
      </c>
      <c r="J99" s="35" t="str">
        <f>IF(AND(ISNUMBER(Altitude), ISNUMBER(EToTable4[[#This Row],[Сана]])),  ROUND(101.3 * POWER( (293-0.0065 * Altitude) / 293, 5.26), 2), "")</f>
        <v/>
      </c>
      <c r="K99" s="33" t="str">
        <f>IF(ISNUMBER(EToTable4[[#This Row],[P]]), (Cp * EToTable4[[#This Row],[P]]) / (0.622 * 2.45), "")</f>
        <v/>
      </c>
      <c r="L9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99" s="35" t="str">
        <f>IF(ISNUMBER(EToTable4[[#This Row],[J]]), 0.409  * SIN( (2*PI()/365) * EToTable4[[#This Row],[J]] - 1.39), "")</f>
        <v/>
      </c>
      <c r="N99" s="30" t="str">
        <f>IF(ISNUMBER(EToTable4[[#This Row],[J]]), ROUND(1+0.033 * COS( (2*PI()/365) * EToTable4[[#This Row],[J]]), 4), "")</f>
        <v/>
      </c>
      <c r="O99" s="36" t="str">
        <f>IF(AND(ISNUMBER(Latitude), ISNUMBER(EToTable4[[#This Row],[Сана]])), ROUND((Latitude / 180) * PI(), 3), "")</f>
        <v/>
      </c>
      <c r="P99" s="35" t="str">
        <f>IF(AND(ISNUMBER(EToTable4[[#This Row],[φ]]), ISNUMBER(EToTable4[[#This Row],[δ (rad)]])), ACOS( - 1 * TAN(EToTable4[[#This Row],[φ]]) * TAN(EToTable4[[#This Row],[δ (rad)]])), "")</f>
        <v/>
      </c>
      <c r="Q9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99" s="35" t="str">
        <f xml:space="preserve"> IF(ISNUMBER(EToTable4[[#This Row],[ωs]]), ( 24 / PI()) * EToTable4[[#This Row],[ωs]], "")</f>
        <v/>
      </c>
      <c r="S99" s="35" t="str">
        <f>IF(ISNUMBER(EToTable4[[#This Row],[Тмин
(°С)]]), 0.6108 * EXP( 17.27 * EToTable4[[#This Row],[Тмин
(°С)]] / (EToTable4[[#This Row],[Тмин
(°С)]]+237.3)), "")</f>
        <v/>
      </c>
      <c r="T99" s="35" t="str">
        <f>IF(ISNUMBER(EToTable4[[#This Row],[Тмакс
(°С)]]), 0.6108 * EXP( 17.27 * EToTable4[[#This Row],[Тмакс
(°С)]] / (EToTable4[[#This Row],[Тмакс
(°С)]]+237.3)), "")</f>
        <v/>
      </c>
      <c r="U99" s="35" t="str">
        <f>IF(AND(ISNUMBER(EToTable4[[#This Row],[e° (Tmin)]]), ISNUMBER(EToTable4[[#This Row],[e° (Tmax)]])), (EToTable4[[#This Row],[e° (Tmax)]]+EToTable4[[#This Row],[e° (Tmin)]])/2, "")</f>
        <v/>
      </c>
      <c r="V99" s="28" t="str">
        <f>IF(ISNUMBER(EToTable4[[#This Row],[Tdew]]), 0.6108 * EXP( 17.27 * (EToTable4[[#This Row],[Tdew]]) / (EToTable4[[#This Row],[Tdew]]+237.3)), "")</f>
        <v/>
      </c>
      <c r="W99" s="30" t="str">
        <f xml:space="preserve"> EToTable4[[#This Row],[e° (Tdew)]]</f>
        <v/>
      </c>
      <c r="X99" s="28" t="str">
        <f>IF(AND(ISNUMBER(EToTable4[[#This Row],[es]]), ISNUMBER(EToTable4[[#This Row],[ea]])), EToTable4[[#This Row],[es]]-EToTable4[[#This Row],[ea]], "")</f>
        <v/>
      </c>
      <c r="Y99" s="35" t="str">
        <f>IF(ISNUMBER(EToTable4[[#This Row],[Ra]]), (as+bs)*EToTable4[[#This Row],[Ra]], "")</f>
        <v/>
      </c>
      <c r="Z9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99" s="35" t="str">
        <f>IF(ISNUMBER(EToTable4[[#This Row],[Rs]]), (1-albedo)*EToTable4[[#This Row],[Rs]], "")</f>
        <v/>
      </c>
      <c r="AB9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99" s="35" t="str">
        <f>IF(AND(ISNUMBER(EToTable4[[#This Row],[Rns]]), ISNUMBER(EToTable4[[#This Row],[Rnl]])), EToTable4[[#This Row],[Rns]]-EToTable4[[#This Row],[Rnl]], "")</f>
        <v/>
      </c>
      <c r="AD9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9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0" spans="1:31" x14ac:dyDescent="0.25">
      <c r="A100" s="20"/>
      <c r="B100" s="21"/>
      <c r="C100" s="22"/>
      <c r="D100" s="23"/>
      <c r="E100" s="46"/>
      <c r="F100" s="23"/>
      <c r="G10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0" s="44" t="str">
        <f>IF(AND(ISNUMBER(EToTable4[[#This Row],[Сана]]), ISNUMBER(EToTable4[[#This Row],[Тмин
(°С)]])), EToTable4[[#This Row],[Тмин
(°С)]]-TdewSubtract, "")</f>
        <v/>
      </c>
      <c r="I100" s="38" t="str">
        <f>IF(ISNUMBER(EToTable4[[#This Row],[Сана]]), _xlfn.DAYS(EToTable4[[#This Row],[Сана]], "1/1/" &amp; YEAR(EToTable4[[#This Row],[Сана]])) + 1, "")</f>
        <v/>
      </c>
      <c r="J100" s="35" t="str">
        <f>IF(AND(ISNUMBER(Altitude), ISNUMBER(EToTable4[[#This Row],[Сана]])),  ROUND(101.3 * POWER( (293-0.0065 * Altitude) / 293, 5.26), 2), "")</f>
        <v/>
      </c>
      <c r="K100" s="33" t="str">
        <f>IF(ISNUMBER(EToTable4[[#This Row],[P]]), (Cp * EToTable4[[#This Row],[P]]) / (0.622 * 2.45), "")</f>
        <v/>
      </c>
      <c r="L10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0" s="35" t="str">
        <f>IF(ISNUMBER(EToTable4[[#This Row],[J]]), 0.409  * SIN( (2*PI()/365) * EToTable4[[#This Row],[J]] - 1.39), "")</f>
        <v/>
      </c>
      <c r="N100" s="30" t="str">
        <f>IF(ISNUMBER(EToTable4[[#This Row],[J]]), ROUND(1+0.033 * COS( (2*PI()/365) * EToTable4[[#This Row],[J]]), 4), "")</f>
        <v/>
      </c>
      <c r="O100" s="36" t="str">
        <f>IF(AND(ISNUMBER(Latitude), ISNUMBER(EToTable4[[#This Row],[Сана]])), ROUND((Latitude / 180) * PI(), 3), "")</f>
        <v/>
      </c>
      <c r="P100" s="35" t="str">
        <f>IF(AND(ISNUMBER(EToTable4[[#This Row],[φ]]), ISNUMBER(EToTable4[[#This Row],[δ (rad)]])), ACOS( - 1 * TAN(EToTable4[[#This Row],[φ]]) * TAN(EToTable4[[#This Row],[δ (rad)]])), "")</f>
        <v/>
      </c>
      <c r="Q10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0" s="35" t="str">
        <f xml:space="preserve"> IF(ISNUMBER(EToTable4[[#This Row],[ωs]]), ( 24 / PI()) * EToTable4[[#This Row],[ωs]], "")</f>
        <v/>
      </c>
      <c r="S100" s="35" t="str">
        <f>IF(ISNUMBER(EToTable4[[#This Row],[Тмин
(°С)]]), 0.6108 * EXP( 17.27 * EToTable4[[#This Row],[Тмин
(°С)]] / (EToTable4[[#This Row],[Тмин
(°С)]]+237.3)), "")</f>
        <v/>
      </c>
      <c r="T100" s="35" t="str">
        <f>IF(ISNUMBER(EToTable4[[#This Row],[Тмакс
(°С)]]), 0.6108 * EXP( 17.27 * EToTable4[[#This Row],[Тмакс
(°С)]] / (EToTable4[[#This Row],[Тмакс
(°С)]]+237.3)), "")</f>
        <v/>
      </c>
      <c r="U100" s="35" t="str">
        <f>IF(AND(ISNUMBER(EToTable4[[#This Row],[e° (Tmin)]]), ISNUMBER(EToTable4[[#This Row],[e° (Tmax)]])), (EToTable4[[#This Row],[e° (Tmax)]]+EToTable4[[#This Row],[e° (Tmin)]])/2, "")</f>
        <v/>
      </c>
      <c r="V100" s="28" t="str">
        <f>IF(ISNUMBER(EToTable4[[#This Row],[Tdew]]), 0.6108 * EXP( 17.27 * (EToTable4[[#This Row],[Tdew]]) / (EToTable4[[#This Row],[Tdew]]+237.3)), "")</f>
        <v/>
      </c>
      <c r="W100" s="30" t="str">
        <f xml:space="preserve"> EToTable4[[#This Row],[e° (Tdew)]]</f>
        <v/>
      </c>
      <c r="X100" s="28" t="str">
        <f>IF(AND(ISNUMBER(EToTable4[[#This Row],[es]]), ISNUMBER(EToTable4[[#This Row],[ea]])), EToTable4[[#This Row],[es]]-EToTable4[[#This Row],[ea]], "")</f>
        <v/>
      </c>
      <c r="Y100" s="35" t="str">
        <f>IF(ISNUMBER(EToTable4[[#This Row],[Ra]]), (as+bs)*EToTable4[[#This Row],[Ra]], "")</f>
        <v/>
      </c>
      <c r="Z10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0" s="35" t="str">
        <f>IF(ISNUMBER(EToTable4[[#This Row],[Rs]]), (1-albedo)*EToTable4[[#This Row],[Rs]], "")</f>
        <v/>
      </c>
      <c r="AB10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0" s="35" t="str">
        <f>IF(AND(ISNUMBER(EToTable4[[#This Row],[Rns]]), ISNUMBER(EToTable4[[#This Row],[Rnl]])), EToTable4[[#This Row],[Rns]]-EToTable4[[#This Row],[Rnl]], "")</f>
        <v/>
      </c>
      <c r="AD10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1" spans="1:31" x14ac:dyDescent="0.25">
      <c r="A101" s="20"/>
      <c r="B101" s="21"/>
      <c r="C101" s="22"/>
      <c r="D101" s="23"/>
      <c r="E101" s="46"/>
      <c r="F101" s="23"/>
      <c r="G10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1" s="44" t="str">
        <f>IF(AND(ISNUMBER(EToTable4[[#This Row],[Сана]]), ISNUMBER(EToTable4[[#This Row],[Тмин
(°С)]])), EToTable4[[#This Row],[Тмин
(°С)]]-TdewSubtract, "")</f>
        <v/>
      </c>
      <c r="I101" s="38" t="str">
        <f>IF(ISNUMBER(EToTable4[[#This Row],[Сана]]), _xlfn.DAYS(EToTable4[[#This Row],[Сана]], "1/1/" &amp; YEAR(EToTable4[[#This Row],[Сана]])) + 1, "")</f>
        <v/>
      </c>
      <c r="J101" s="35" t="str">
        <f>IF(AND(ISNUMBER(Altitude), ISNUMBER(EToTable4[[#This Row],[Сана]])),  ROUND(101.3 * POWER( (293-0.0065 * Altitude) / 293, 5.26), 2), "")</f>
        <v/>
      </c>
      <c r="K101" s="33" t="str">
        <f>IF(ISNUMBER(EToTable4[[#This Row],[P]]), (Cp * EToTable4[[#This Row],[P]]) / (0.622 * 2.45), "")</f>
        <v/>
      </c>
      <c r="L10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1" s="35" t="str">
        <f>IF(ISNUMBER(EToTable4[[#This Row],[J]]), 0.409  * SIN( (2*PI()/365) * EToTable4[[#This Row],[J]] - 1.39), "")</f>
        <v/>
      </c>
      <c r="N101" s="30" t="str">
        <f>IF(ISNUMBER(EToTable4[[#This Row],[J]]), ROUND(1+0.033 * COS( (2*PI()/365) * EToTable4[[#This Row],[J]]), 4), "")</f>
        <v/>
      </c>
      <c r="O101" s="36" t="str">
        <f>IF(AND(ISNUMBER(Latitude), ISNUMBER(EToTable4[[#This Row],[Сана]])), ROUND((Latitude / 180) * PI(), 3), "")</f>
        <v/>
      </c>
      <c r="P101" s="35" t="str">
        <f>IF(AND(ISNUMBER(EToTable4[[#This Row],[φ]]), ISNUMBER(EToTable4[[#This Row],[δ (rad)]])), ACOS( - 1 * TAN(EToTable4[[#This Row],[φ]]) * TAN(EToTable4[[#This Row],[δ (rad)]])), "")</f>
        <v/>
      </c>
      <c r="Q10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1" s="35" t="str">
        <f xml:space="preserve"> IF(ISNUMBER(EToTable4[[#This Row],[ωs]]), ( 24 / PI()) * EToTable4[[#This Row],[ωs]], "")</f>
        <v/>
      </c>
      <c r="S101" s="35" t="str">
        <f>IF(ISNUMBER(EToTable4[[#This Row],[Тмин
(°С)]]), 0.6108 * EXP( 17.27 * EToTable4[[#This Row],[Тмин
(°С)]] / (EToTable4[[#This Row],[Тмин
(°С)]]+237.3)), "")</f>
        <v/>
      </c>
      <c r="T101" s="35" t="str">
        <f>IF(ISNUMBER(EToTable4[[#This Row],[Тмакс
(°С)]]), 0.6108 * EXP( 17.27 * EToTable4[[#This Row],[Тмакс
(°С)]] / (EToTable4[[#This Row],[Тмакс
(°С)]]+237.3)), "")</f>
        <v/>
      </c>
      <c r="U101" s="35" t="str">
        <f>IF(AND(ISNUMBER(EToTable4[[#This Row],[e° (Tmin)]]), ISNUMBER(EToTable4[[#This Row],[e° (Tmax)]])), (EToTable4[[#This Row],[e° (Tmax)]]+EToTable4[[#This Row],[e° (Tmin)]])/2, "")</f>
        <v/>
      </c>
      <c r="V101" s="28" t="str">
        <f>IF(ISNUMBER(EToTable4[[#This Row],[Tdew]]), 0.6108 * EXP( 17.27 * (EToTable4[[#This Row],[Tdew]]) / (EToTable4[[#This Row],[Tdew]]+237.3)), "")</f>
        <v/>
      </c>
      <c r="W101" s="30" t="str">
        <f xml:space="preserve"> EToTable4[[#This Row],[e° (Tdew)]]</f>
        <v/>
      </c>
      <c r="X101" s="28" t="str">
        <f>IF(AND(ISNUMBER(EToTable4[[#This Row],[es]]), ISNUMBER(EToTable4[[#This Row],[ea]])), EToTable4[[#This Row],[es]]-EToTable4[[#This Row],[ea]], "")</f>
        <v/>
      </c>
      <c r="Y101" s="35" t="str">
        <f>IF(ISNUMBER(EToTable4[[#This Row],[Ra]]), (as+bs)*EToTable4[[#This Row],[Ra]], "")</f>
        <v/>
      </c>
      <c r="Z10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1" s="35" t="str">
        <f>IF(ISNUMBER(EToTable4[[#This Row],[Rs]]), (1-albedo)*EToTable4[[#This Row],[Rs]], "")</f>
        <v/>
      </c>
      <c r="AB10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1" s="35" t="str">
        <f>IF(AND(ISNUMBER(EToTable4[[#This Row],[Rns]]), ISNUMBER(EToTable4[[#This Row],[Rnl]])), EToTable4[[#This Row],[Rns]]-EToTable4[[#This Row],[Rnl]], "")</f>
        <v/>
      </c>
      <c r="AD10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2" spans="1:31" x14ac:dyDescent="0.25">
      <c r="A102" s="20"/>
      <c r="B102" s="21"/>
      <c r="C102" s="22"/>
      <c r="D102" s="23"/>
      <c r="E102" s="46"/>
      <c r="F102" s="23"/>
      <c r="G10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2" s="44" t="str">
        <f>IF(AND(ISNUMBER(EToTable4[[#This Row],[Сана]]), ISNUMBER(EToTable4[[#This Row],[Тмин
(°С)]])), EToTable4[[#This Row],[Тмин
(°С)]]-TdewSubtract, "")</f>
        <v/>
      </c>
      <c r="I102" s="38" t="str">
        <f>IF(ISNUMBER(EToTable4[[#This Row],[Сана]]), _xlfn.DAYS(EToTable4[[#This Row],[Сана]], "1/1/" &amp; YEAR(EToTable4[[#This Row],[Сана]])) + 1, "")</f>
        <v/>
      </c>
      <c r="J102" s="35" t="str">
        <f>IF(AND(ISNUMBER(Altitude), ISNUMBER(EToTable4[[#This Row],[Сана]])),  ROUND(101.3 * POWER( (293-0.0065 * Altitude) / 293, 5.26), 2), "")</f>
        <v/>
      </c>
      <c r="K102" s="33" t="str">
        <f>IF(ISNUMBER(EToTable4[[#This Row],[P]]), (Cp * EToTable4[[#This Row],[P]]) / (0.622 * 2.45), "")</f>
        <v/>
      </c>
      <c r="L10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2" s="35" t="str">
        <f>IF(ISNUMBER(EToTable4[[#This Row],[J]]), 0.409  * SIN( (2*PI()/365) * EToTable4[[#This Row],[J]] - 1.39), "")</f>
        <v/>
      </c>
      <c r="N102" s="30" t="str">
        <f>IF(ISNUMBER(EToTable4[[#This Row],[J]]), ROUND(1+0.033 * COS( (2*PI()/365) * EToTable4[[#This Row],[J]]), 4), "")</f>
        <v/>
      </c>
      <c r="O102" s="36" t="str">
        <f>IF(AND(ISNUMBER(Latitude), ISNUMBER(EToTable4[[#This Row],[Сана]])), ROUND((Latitude / 180) * PI(), 3), "")</f>
        <v/>
      </c>
      <c r="P102" s="35" t="str">
        <f>IF(AND(ISNUMBER(EToTable4[[#This Row],[φ]]), ISNUMBER(EToTable4[[#This Row],[δ (rad)]])), ACOS( - 1 * TAN(EToTable4[[#This Row],[φ]]) * TAN(EToTable4[[#This Row],[δ (rad)]])), "")</f>
        <v/>
      </c>
      <c r="Q10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2" s="35" t="str">
        <f xml:space="preserve"> IF(ISNUMBER(EToTable4[[#This Row],[ωs]]), ( 24 / PI()) * EToTable4[[#This Row],[ωs]], "")</f>
        <v/>
      </c>
      <c r="S102" s="35" t="str">
        <f>IF(ISNUMBER(EToTable4[[#This Row],[Тмин
(°С)]]), 0.6108 * EXP( 17.27 * EToTable4[[#This Row],[Тмин
(°С)]] / (EToTable4[[#This Row],[Тмин
(°С)]]+237.3)), "")</f>
        <v/>
      </c>
      <c r="T102" s="35" t="str">
        <f>IF(ISNUMBER(EToTable4[[#This Row],[Тмакс
(°С)]]), 0.6108 * EXP( 17.27 * EToTable4[[#This Row],[Тмакс
(°С)]] / (EToTable4[[#This Row],[Тмакс
(°С)]]+237.3)), "")</f>
        <v/>
      </c>
      <c r="U102" s="35" t="str">
        <f>IF(AND(ISNUMBER(EToTable4[[#This Row],[e° (Tmin)]]), ISNUMBER(EToTable4[[#This Row],[e° (Tmax)]])), (EToTable4[[#This Row],[e° (Tmax)]]+EToTable4[[#This Row],[e° (Tmin)]])/2, "")</f>
        <v/>
      </c>
      <c r="V102" s="28" t="str">
        <f>IF(ISNUMBER(EToTable4[[#This Row],[Tdew]]), 0.6108 * EXP( 17.27 * (EToTable4[[#This Row],[Tdew]]) / (EToTable4[[#This Row],[Tdew]]+237.3)), "")</f>
        <v/>
      </c>
      <c r="W102" s="30" t="str">
        <f xml:space="preserve"> EToTable4[[#This Row],[e° (Tdew)]]</f>
        <v/>
      </c>
      <c r="X102" s="28" t="str">
        <f>IF(AND(ISNUMBER(EToTable4[[#This Row],[es]]), ISNUMBER(EToTable4[[#This Row],[ea]])), EToTable4[[#This Row],[es]]-EToTable4[[#This Row],[ea]], "")</f>
        <v/>
      </c>
      <c r="Y102" s="35" t="str">
        <f>IF(ISNUMBER(EToTable4[[#This Row],[Ra]]), (as+bs)*EToTable4[[#This Row],[Ra]], "")</f>
        <v/>
      </c>
      <c r="Z10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2" s="35" t="str">
        <f>IF(ISNUMBER(EToTable4[[#This Row],[Rs]]), (1-albedo)*EToTable4[[#This Row],[Rs]], "")</f>
        <v/>
      </c>
      <c r="AB10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2" s="35" t="str">
        <f>IF(AND(ISNUMBER(EToTable4[[#This Row],[Rns]]), ISNUMBER(EToTable4[[#This Row],[Rnl]])), EToTable4[[#This Row],[Rns]]-EToTable4[[#This Row],[Rnl]], "")</f>
        <v/>
      </c>
      <c r="AD10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3" spans="1:31" x14ac:dyDescent="0.25">
      <c r="A103" s="20"/>
      <c r="B103" s="21"/>
      <c r="C103" s="22"/>
      <c r="D103" s="23"/>
      <c r="E103" s="46"/>
      <c r="F103" s="23"/>
      <c r="G10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3" s="44" t="str">
        <f>IF(AND(ISNUMBER(EToTable4[[#This Row],[Сана]]), ISNUMBER(EToTable4[[#This Row],[Тмин
(°С)]])), EToTable4[[#This Row],[Тмин
(°С)]]-TdewSubtract, "")</f>
        <v/>
      </c>
      <c r="I103" s="38" t="str">
        <f>IF(ISNUMBER(EToTable4[[#This Row],[Сана]]), _xlfn.DAYS(EToTable4[[#This Row],[Сана]], "1/1/" &amp; YEAR(EToTable4[[#This Row],[Сана]])) + 1, "")</f>
        <v/>
      </c>
      <c r="J103" s="35" t="str">
        <f>IF(AND(ISNUMBER(Altitude), ISNUMBER(EToTable4[[#This Row],[Сана]])),  ROUND(101.3 * POWER( (293-0.0065 * Altitude) / 293, 5.26), 2), "")</f>
        <v/>
      </c>
      <c r="K103" s="33" t="str">
        <f>IF(ISNUMBER(EToTable4[[#This Row],[P]]), (Cp * EToTable4[[#This Row],[P]]) / (0.622 * 2.45), "")</f>
        <v/>
      </c>
      <c r="L10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3" s="35" t="str">
        <f>IF(ISNUMBER(EToTable4[[#This Row],[J]]), 0.409  * SIN( (2*PI()/365) * EToTable4[[#This Row],[J]] - 1.39), "")</f>
        <v/>
      </c>
      <c r="N103" s="30" t="str">
        <f>IF(ISNUMBER(EToTable4[[#This Row],[J]]), ROUND(1+0.033 * COS( (2*PI()/365) * EToTable4[[#This Row],[J]]), 4), "")</f>
        <v/>
      </c>
      <c r="O103" s="36" t="str">
        <f>IF(AND(ISNUMBER(Latitude), ISNUMBER(EToTable4[[#This Row],[Сана]])), ROUND((Latitude / 180) * PI(), 3), "")</f>
        <v/>
      </c>
      <c r="P103" s="35" t="str">
        <f>IF(AND(ISNUMBER(EToTable4[[#This Row],[φ]]), ISNUMBER(EToTable4[[#This Row],[δ (rad)]])), ACOS( - 1 * TAN(EToTable4[[#This Row],[φ]]) * TAN(EToTable4[[#This Row],[δ (rad)]])), "")</f>
        <v/>
      </c>
      <c r="Q10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3" s="35" t="str">
        <f xml:space="preserve"> IF(ISNUMBER(EToTable4[[#This Row],[ωs]]), ( 24 / PI()) * EToTable4[[#This Row],[ωs]], "")</f>
        <v/>
      </c>
      <c r="S103" s="35" t="str">
        <f>IF(ISNUMBER(EToTable4[[#This Row],[Тмин
(°С)]]), 0.6108 * EXP( 17.27 * EToTable4[[#This Row],[Тмин
(°С)]] / (EToTable4[[#This Row],[Тмин
(°С)]]+237.3)), "")</f>
        <v/>
      </c>
      <c r="T103" s="35" t="str">
        <f>IF(ISNUMBER(EToTable4[[#This Row],[Тмакс
(°С)]]), 0.6108 * EXP( 17.27 * EToTable4[[#This Row],[Тмакс
(°С)]] / (EToTable4[[#This Row],[Тмакс
(°С)]]+237.3)), "")</f>
        <v/>
      </c>
      <c r="U103" s="35" t="str">
        <f>IF(AND(ISNUMBER(EToTable4[[#This Row],[e° (Tmin)]]), ISNUMBER(EToTable4[[#This Row],[e° (Tmax)]])), (EToTable4[[#This Row],[e° (Tmax)]]+EToTable4[[#This Row],[e° (Tmin)]])/2, "")</f>
        <v/>
      </c>
      <c r="V103" s="28" t="str">
        <f>IF(ISNUMBER(EToTable4[[#This Row],[Tdew]]), 0.6108 * EXP( 17.27 * (EToTable4[[#This Row],[Tdew]]) / (EToTable4[[#This Row],[Tdew]]+237.3)), "")</f>
        <v/>
      </c>
      <c r="W103" s="30" t="str">
        <f xml:space="preserve"> EToTable4[[#This Row],[e° (Tdew)]]</f>
        <v/>
      </c>
      <c r="X103" s="28" t="str">
        <f>IF(AND(ISNUMBER(EToTable4[[#This Row],[es]]), ISNUMBER(EToTable4[[#This Row],[ea]])), EToTable4[[#This Row],[es]]-EToTable4[[#This Row],[ea]], "")</f>
        <v/>
      </c>
      <c r="Y103" s="35" t="str">
        <f>IF(ISNUMBER(EToTable4[[#This Row],[Ra]]), (as+bs)*EToTable4[[#This Row],[Ra]], "")</f>
        <v/>
      </c>
      <c r="Z10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3" s="35" t="str">
        <f>IF(ISNUMBER(EToTable4[[#This Row],[Rs]]), (1-albedo)*EToTable4[[#This Row],[Rs]], "")</f>
        <v/>
      </c>
      <c r="AB10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3" s="35" t="str">
        <f>IF(AND(ISNUMBER(EToTable4[[#This Row],[Rns]]), ISNUMBER(EToTable4[[#This Row],[Rnl]])), EToTable4[[#This Row],[Rns]]-EToTable4[[#This Row],[Rnl]], "")</f>
        <v/>
      </c>
      <c r="AD10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4" spans="1:31" x14ac:dyDescent="0.25">
      <c r="A104" s="20"/>
      <c r="B104" s="21"/>
      <c r="C104" s="22"/>
      <c r="D104" s="23"/>
      <c r="E104" s="46"/>
      <c r="F104" s="23"/>
      <c r="G10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4" s="44" t="str">
        <f>IF(AND(ISNUMBER(EToTable4[[#This Row],[Сана]]), ISNUMBER(EToTable4[[#This Row],[Тмин
(°С)]])), EToTable4[[#This Row],[Тмин
(°С)]]-TdewSubtract, "")</f>
        <v/>
      </c>
      <c r="I104" s="38" t="str">
        <f>IF(ISNUMBER(EToTable4[[#This Row],[Сана]]), _xlfn.DAYS(EToTable4[[#This Row],[Сана]], "1/1/" &amp; YEAR(EToTable4[[#This Row],[Сана]])) + 1, "")</f>
        <v/>
      </c>
      <c r="J104" s="35" t="str">
        <f>IF(AND(ISNUMBER(Altitude), ISNUMBER(EToTable4[[#This Row],[Сана]])),  ROUND(101.3 * POWER( (293-0.0065 * Altitude) / 293, 5.26), 2), "")</f>
        <v/>
      </c>
      <c r="K104" s="33" t="str">
        <f>IF(ISNUMBER(EToTable4[[#This Row],[P]]), (Cp * EToTable4[[#This Row],[P]]) / (0.622 * 2.45), "")</f>
        <v/>
      </c>
      <c r="L10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4" s="35" t="str">
        <f>IF(ISNUMBER(EToTable4[[#This Row],[J]]), 0.409  * SIN( (2*PI()/365) * EToTable4[[#This Row],[J]] - 1.39), "")</f>
        <v/>
      </c>
      <c r="N104" s="30" t="str">
        <f>IF(ISNUMBER(EToTable4[[#This Row],[J]]), ROUND(1+0.033 * COS( (2*PI()/365) * EToTable4[[#This Row],[J]]), 4), "")</f>
        <v/>
      </c>
      <c r="O104" s="36" t="str">
        <f>IF(AND(ISNUMBER(Latitude), ISNUMBER(EToTable4[[#This Row],[Сана]])), ROUND((Latitude / 180) * PI(), 3), "")</f>
        <v/>
      </c>
      <c r="P104" s="35" t="str">
        <f>IF(AND(ISNUMBER(EToTable4[[#This Row],[φ]]), ISNUMBER(EToTable4[[#This Row],[δ (rad)]])), ACOS( - 1 * TAN(EToTable4[[#This Row],[φ]]) * TAN(EToTable4[[#This Row],[δ (rad)]])), "")</f>
        <v/>
      </c>
      <c r="Q10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4" s="35" t="str">
        <f xml:space="preserve"> IF(ISNUMBER(EToTable4[[#This Row],[ωs]]), ( 24 / PI()) * EToTable4[[#This Row],[ωs]], "")</f>
        <v/>
      </c>
      <c r="S104" s="35" t="str">
        <f>IF(ISNUMBER(EToTable4[[#This Row],[Тмин
(°С)]]), 0.6108 * EXP( 17.27 * EToTable4[[#This Row],[Тмин
(°С)]] / (EToTable4[[#This Row],[Тмин
(°С)]]+237.3)), "")</f>
        <v/>
      </c>
      <c r="T104" s="35" t="str">
        <f>IF(ISNUMBER(EToTable4[[#This Row],[Тмакс
(°С)]]), 0.6108 * EXP( 17.27 * EToTable4[[#This Row],[Тмакс
(°С)]] / (EToTable4[[#This Row],[Тмакс
(°С)]]+237.3)), "")</f>
        <v/>
      </c>
      <c r="U104" s="35" t="str">
        <f>IF(AND(ISNUMBER(EToTable4[[#This Row],[e° (Tmin)]]), ISNUMBER(EToTable4[[#This Row],[e° (Tmax)]])), (EToTable4[[#This Row],[e° (Tmax)]]+EToTable4[[#This Row],[e° (Tmin)]])/2, "")</f>
        <v/>
      </c>
      <c r="V104" s="28" t="str">
        <f>IF(ISNUMBER(EToTable4[[#This Row],[Tdew]]), 0.6108 * EXP( 17.27 * (EToTable4[[#This Row],[Tdew]]) / (EToTable4[[#This Row],[Tdew]]+237.3)), "")</f>
        <v/>
      </c>
      <c r="W104" s="30" t="str">
        <f xml:space="preserve"> EToTable4[[#This Row],[e° (Tdew)]]</f>
        <v/>
      </c>
      <c r="X104" s="28" t="str">
        <f>IF(AND(ISNUMBER(EToTable4[[#This Row],[es]]), ISNUMBER(EToTable4[[#This Row],[ea]])), EToTable4[[#This Row],[es]]-EToTable4[[#This Row],[ea]], "")</f>
        <v/>
      </c>
      <c r="Y104" s="35" t="str">
        <f>IF(ISNUMBER(EToTable4[[#This Row],[Ra]]), (as+bs)*EToTable4[[#This Row],[Ra]], "")</f>
        <v/>
      </c>
      <c r="Z10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4" s="35" t="str">
        <f>IF(ISNUMBER(EToTable4[[#This Row],[Rs]]), (1-albedo)*EToTable4[[#This Row],[Rs]], "")</f>
        <v/>
      </c>
      <c r="AB10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4" s="35" t="str">
        <f>IF(AND(ISNUMBER(EToTable4[[#This Row],[Rns]]), ISNUMBER(EToTable4[[#This Row],[Rnl]])), EToTable4[[#This Row],[Rns]]-EToTable4[[#This Row],[Rnl]], "")</f>
        <v/>
      </c>
      <c r="AD10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5" spans="1:31" x14ac:dyDescent="0.25">
      <c r="A105" s="20"/>
      <c r="B105" s="21"/>
      <c r="C105" s="22"/>
      <c r="D105" s="23"/>
      <c r="E105" s="46"/>
      <c r="F105" s="23"/>
      <c r="G10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5" s="44" t="str">
        <f>IF(AND(ISNUMBER(EToTable4[[#This Row],[Сана]]), ISNUMBER(EToTable4[[#This Row],[Тмин
(°С)]])), EToTable4[[#This Row],[Тмин
(°С)]]-TdewSubtract, "")</f>
        <v/>
      </c>
      <c r="I105" s="38" t="str">
        <f>IF(ISNUMBER(EToTable4[[#This Row],[Сана]]), _xlfn.DAYS(EToTable4[[#This Row],[Сана]], "1/1/" &amp; YEAR(EToTable4[[#This Row],[Сана]])) + 1, "")</f>
        <v/>
      </c>
      <c r="J105" s="35" t="str">
        <f>IF(AND(ISNUMBER(Altitude), ISNUMBER(EToTable4[[#This Row],[Сана]])),  ROUND(101.3 * POWER( (293-0.0065 * Altitude) / 293, 5.26), 2), "")</f>
        <v/>
      </c>
      <c r="K105" s="33" t="str">
        <f>IF(ISNUMBER(EToTable4[[#This Row],[P]]), (Cp * EToTable4[[#This Row],[P]]) / (0.622 * 2.45), "")</f>
        <v/>
      </c>
      <c r="L10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5" s="35" t="str">
        <f>IF(ISNUMBER(EToTable4[[#This Row],[J]]), 0.409  * SIN( (2*PI()/365) * EToTable4[[#This Row],[J]] - 1.39), "")</f>
        <v/>
      </c>
      <c r="N105" s="30" t="str">
        <f>IF(ISNUMBER(EToTable4[[#This Row],[J]]), ROUND(1+0.033 * COS( (2*PI()/365) * EToTable4[[#This Row],[J]]), 4), "")</f>
        <v/>
      </c>
      <c r="O105" s="36" t="str">
        <f>IF(AND(ISNUMBER(Latitude), ISNUMBER(EToTable4[[#This Row],[Сана]])), ROUND((Latitude / 180) * PI(), 3), "")</f>
        <v/>
      </c>
      <c r="P105" s="35" t="str">
        <f>IF(AND(ISNUMBER(EToTable4[[#This Row],[φ]]), ISNUMBER(EToTable4[[#This Row],[δ (rad)]])), ACOS( - 1 * TAN(EToTable4[[#This Row],[φ]]) * TAN(EToTable4[[#This Row],[δ (rad)]])), "")</f>
        <v/>
      </c>
      <c r="Q10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5" s="35" t="str">
        <f xml:space="preserve"> IF(ISNUMBER(EToTable4[[#This Row],[ωs]]), ( 24 / PI()) * EToTable4[[#This Row],[ωs]], "")</f>
        <v/>
      </c>
      <c r="S105" s="35" t="str">
        <f>IF(ISNUMBER(EToTable4[[#This Row],[Тмин
(°С)]]), 0.6108 * EXP( 17.27 * EToTable4[[#This Row],[Тмин
(°С)]] / (EToTable4[[#This Row],[Тмин
(°С)]]+237.3)), "")</f>
        <v/>
      </c>
      <c r="T105" s="35" t="str">
        <f>IF(ISNUMBER(EToTable4[[#This Row],[Тмакс
(°С)]]), 0.6108 * EXP( 17.27 * EToTable4[[#This Row],[Тмакс
(°С)]] / (EToTable4[[#This Row],[Тмакс
(°С)]]+237.3)), "")</f>
        <v/>
      </c>
      <c r="U105" s="35" t="str">
        <f>IF(AND(ISNUMBER(EToTable4[[#This Row],[e° (Tmin)]]), ISNUMBER(EToTable4[[#This Row],[e° (Tmax)]])), (EToTable4[[#This Row],[e° (Tmax)]]+EToTable4[[#This Row],[e° (Tmin)]])/2, "")</f>
        <v/>
      </c>
      <c r="V105" s="28" t="str">
        <f>IF(ISNUMBER(EToTable4[[#This Row],[Tdew]]), 0.6108 * EXP( 17.27 * (EToTable4[[#This Row],[Tdew]]) / (EToTable4[[#This Row],[Tdew]]+237.3)), "")</f>
        <v/>
      </c>
      <c r="W105" s="30" t="str">
        <f xml:space="preserve"> EToTable4[[#This Row],[e° (Tdew)]]</f>
        <v/>
      </c>
      <c r="X105" s="28" t="str">
        <f>IF(AND(ISNUMBER(EToTable4[[#This Row],[es]]), ISNUMBER(EToTable4[[#This Row],[ea]])), EToTable4[[#This Row],[es]]-EToTable4[[#This Row],[ea]], "")</f>
        <v/>
      </c>
      <c r="Y105" s="35" t="str">
        <f>IF(ISNUMBER(EToTable4[[#This Row],[Ra]]), (as+bs)*EToTable4[[#This Row],[Ra]], "")</f>
        <v/>
      </c>
      <c r="Z10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5" s="35" t="str">
        <f>IF(ISNUMBER(EToTable4[[#This Row],[Rs]]), (1-albedo)*EToTable4[[#This Row],[Rs]], "")</f>
        <v/>
      </c>
      <c r="AB10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5" s="35" t="str">
        <f>IF(AND(ISNUMBER(EToTable4[[#This Row],[Rns]]), ISNUMBER(EToTable4[[#This Row],[Rnl]])), EToTable4[[#This Row],[Rns]]-EToTable4[[#This Row],[Rnl]], "")</f>
        <v/>
      </c>
      <c r="AD10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6" spans="1:31" x14ac:dyDescent="0.25">
      <c r="A106" s="20"/>
      <c r="B106" s="21"/>
      <c r="C106" s="22"/>
      <c r="D106" s="23"/>
      <c r="E106" s="46"/>
      <c r="F106" s="23"/>
      <c r="G10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6" s="44" t="str">
        <f>IF(AND(ISNUMBER(EToTable4[[#This Row],[Сана]]), ISNUMBER(EToTable4[[#This Row],[Тмин
(°С)]])), EToTable4[[#This Row],[Тмин
(°С)]]-TdewSubtract, "")</f>
        <v/>
      </c>
      <c r="I106" s="38" t="str">
        <f>IF(ISNUMBER(EToTable4[[#This Row],[Сана]]), _xlfn.DAYS(EToTable4[[#This Row],[Сана]], "1/1/" &amp; YEAR(EToTable4[[#This Row],[Сана]])) + 1, "")</f>
        <v/>
      </c>
      <c r="J106" s="35" t="str">
        <f>IF(AND(ISNUMBER(Altitude), ISNUMBER(EToTable4[[#This Row],[Сана]])),  ROUND(101.3 * POWER( (293-0.0065 * Altitude) / 293, 5.26), 2), "")</f>
        <v/>
      </c>
      <c r="K106" s="33" t="str">
        <f>IF(ISNUMBER(EToTable4[[#This Row],[P]]), (Cp * EToTable4[[#This Row],[P]]) / (0.622 * 2.45), "")</f>
        <v/>
      </c>
      <c r="L10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6" s="35" t="str">
        <f>IF(ISNUMBER(EToTable4[[#This Row],[J]]), 0.409  * SIN( (2*PI()/365) * EToTable4[[#This Row],[J]] - 1.39), "")</f>
        <v/>
      </c>
      <c r="N106" s="30" t="str">
        <f>IF(ISNUMBER(EToTable4[[#This Row],[J]]), ROUND(1+0.033 * COS( (2*PI()/365) * EToTable4[[#This Row],[J]]), 4), "")</f>
        <v/>
      </c>
      <c r="O106" s="36" t="str">
        <f>IF(AND(ISNUMBER(Latitude), ISNUMBER(EToTable4[[#This Row],[Сана]])), ROUND((Latitude / 180) * PI(), 3), "")</f>
        <v/>
      </c>
      <c r="P106" s="35" t="str">
        <f>IF(AND(ISNUMBER(EToTable4[[#This Row],[φ]]), ISNUMBER(EToTable4[[#This Row],[δ (rad)]])), ACOS( - 1 * TAN(EToTable4[[#This Row],[φ]]) * TAN(EToTable4[[#This Row],[δ (rad)]])), "")</f>
        <v/>
      </c>
      <c r="Q10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6" s="35" t="str">
        <f xml:space="preserve"> IF(ISNUMBER(EToTable4[[#This Row],[ωs]]), ( 24 / PI()) * EToTable4[[#This Row],[ωs]], "")</f>
        <v/>
      </c>
      <c r="S106" s="35" t="str">
        <f>IF(ISNUMBER(EToTable4[[#This Row],[Тмин
(°С)]]), 0.6108 * EXP( 17.27 * EToTable4[[#This Row],[Тмин
(°С)]] / (EToTable4[[#This Row],[Тмин
(°С)]]+237.3)), "")</f>
        <v/>
      </c>
      <c r="T106" s="35" t="str">
        <f>IF(ISNUMBER(EToTable4[[#This Row],[Тмакс
(°С)]]), 0.6108 * EXP( 17.27 * EToTable4[[#This Row],[Тмакс
(°С)]] / (EToTable4[[#This Row],[Тмакс
(°С)]]+237.3)), "")</f>
        <v/>
      </c>
      <c r="U106" s="35" t="str">
        <f>IF(AND(ISNUMBER(EToTable4[[#This Row],[e° (Tmin)]]), ISNUMBER(EToTable4[[#This Row],[e° (Tmax)]])), (EToTable4[[#This Row],[e° (Tmax)]]+EToTable4[[#This Row],[e° (Tmin)]])/2, "")</f>
        <v/>
      </c>
      <c r="V106" s="28" t="str">
        <f>IF(ISNUMBER(EToTable4[[#This Row],[Tdew]]), 0.6108 * EXP( 17.27 * (EToTable4[[#This Row],[Tdew]]) / (EToTable4[[#This Row],[Tdew]]+237.3)), "")</f>
        <v/>
      </c>
      <c r="W106" s="30" t="str">
        <f xml:space="preserve"> EToTable4[[#This Row],[e° (Tdew)]]</f>
        <v/>
      </c>
      <c r="X106" s="28" t="str">
        <f>IF(AND(ISNUMBER(EToTable4[[#This Row],[es]]), ISNUMBER(EToTable4[[#This Row],[ea]])), EToTable4[[#This Row],[es]]-EToTable4[[#This Row],[ea]], "")</f>
        <v/>
      </c>
      <c r="Y106" s="35" t="str">
        <f>IF(ISNUMBER(EToTable4[[#This Row],[Ra]]), (as+bs)*EToTable4[[#This Row],[Ra]], "")</f>
        <v/>
      </c>
      <c r="Z10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6" s="35" t="str">
        <f>IF(ISNUMBER(EToTable4[[#This Row],[Rs]]), (1-albedo)*EToTable4[[#This Row],[Rs]], "")</f>
        <v/>
      </c>
      <c r="AB10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6" s="35" t="str">
        <f>IF(AND(ISNUMBER(EToTable4[[#This Row],[Rns]]), ISNUMBER(EToTable4[[#This Row],[Rnl]])), EToTable4[[#This Row],[Rns]]-EToTable4[[#This Row],[Rnl]], "")</f>
        <v/>
      </c>
      <c r="AD10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7" spans="1:31" x14ac:dyDescent="0.25">
      <c r="A107" s="20"/>
      <c r="B107" s="21"/>
      <c r="C107" s="22"/>
      <c r="D107" s="23"/>
      <c r="E107" s="46"/>
      <c r="F107" s="23"/>
      <c r="G10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7" s="44" t="str">
        <f>IF(AND(ISNUMBER(EToTable4[[#This Row],[Сана]]), ISNUMBER(EToTable4[[#This Row],[Тмин
(°С)]])), EToTable4[[#This Row],[Тмин
(°С)]]-TdewSubtract, "")</f>
        <v/>
      </c>
      <c r="I107" s="38" t="str">
        <f>IF(ISNUMBER(EToTable4[[#This Row],[Сана]]), _xlfn.DAYS(EToTable4[[#This Row],[Сана]], "1/1/" &amp; YEAR(EToTable4[[#This Row],[Сана]])) + 1, "")</f>
        <v/>
      </c>
      <c r="J107" s="35" t="str">
        <f>IF(AND(ISNUMBER(Altitude), ISNUMBER(EToTable4[[#This Row],[Сана]])),  ROUND(101.3 * POWER( (293-0.0065 * Altitude) / 293, 5.26), 2), "")</f>
        <v/>
      </c>
      <c r="K107" s="33" t="str">
        <f>IF(ISNUMBER(EToTable4[[#This Row],[P]]), (Cp * EToTable4[[#This Row],[P]]) / (0.622 * 2.45), "")</f>
        <v/>
      </c>
      <c r="L10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7" s="35" t="str">
        <f>IF(ISNUMBER(EToTable4[[#This Row],[J]]), 0.409  * SIN( (2*PI()/365) * EToTable4[[#This Row],[J]] - 1.39), "")</f>
        <v/>
      </c>
      <c r="N107" s="30" t="str">
        <f>IF(ISNUMBER(EToTable4[[#This Row],[J]]), ROUND(1+0.033 * COS( (2*PI()/365) * EToTable4[[#This Row],[J]]), 4), "")</f>
        <v/>
      </c>
      <c r="O107" s="36" t="str">
        <f>IF(AND(ISNUMBER(Latitude), ISNUMBER(EToTable4[[#This Row],[Сана]])), ROUND((Latitude / 180) * PI(), 3), "")</f>
        <v/>
      </c>
      <c r="P107" s="35" t="str">
        <f>IF(AND(ISNUMBER(EToTable4[[#This Row],[φ]]), ISNUMBER(EToTable4[[#This Row],[δ (rad)]])), ACOS( - 1 * TAN(EToTable4[[#This Row],[φ]]) * TAN(EToTable4[[#This Row],[δ (rad)]])), "")</f>
        <v/>
      </c>
      <c r="Q10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7" s="35" t="str">
        <f xml:space="preserve"> IF(ISNUMBER(EToTable4[[#This Row],[ωs]]), ( 24 / PI()) * EToTable4[[#This Row],[ωs]], "")</f>
        <v/>
      </c>
      <c r="S107" s="35" t="str">
        <f>IF(ISNUMBER(EToTable4[[#This Row],[Тмин
(°С)]]), 0.6108 * EXP( 17.27 * EToTable4[[#This Row],[Тмин
(°С)]] / (EToTable4[[#This Row],[Тмин
(°С)]]+237.3)), "")</f>
        <v/>
      </c>
      <c r="T107" s="35" t="str">
        <f>IF(ISNUMBER(EToTable4[[#This Row],[Тмакс
(°С)]]), 0.6108 * EXP( 17.27 * EToTable4[[#This Row],[Тмакс
(°С)]] / (EToTable4[[#This Row],[Тмакс
(°С)]]+237.3)), "")</f>
        <v/>
      </c>
      <c r="U107" s="35" t="str">
        <f>IF(AND(ISNUMBER(EToTable4[[#This Row],[e° (Tmin)]]), ISNUMBER(EToTable4[[#This Row],[e° (Tmax)]])), (EToTable4[[#This Row],[e° (Tmax)]]+EToTable4[[#This Row],[e° (Tmin)]])/2, "")</f>
        <v/>
      </c>
      <c r="V107" s="28" t="str">
        <f>IF(ISNUMBER(EToTable4[[#This Row],[Tdew]]), 0.6108 * EXP( 17.27 * (EToTable4[[#This Row],[Tdew]]) / (EToTable4[[#This Row],[Tdew]]+237.3)), "")</f>
        <v/>
      </c>
      <c r="W107" s="30" t="str">
        <f xml:space="preserve"> EToTable4[[#This Row],[e° (Tdew)]]</f>
        <v/>
      </c>
      <c r="X107" s="28" t="str">
        <f>IF(AND(ISNUMBER(EToTable4[[#This Row],[es]]), ISNUMBER(EToTable4[[#This Row],[ea]])), EToTable4[[#This Row],[es]]-EToTable4[[#This Row],[ea]], "")</f>
        <v/>
      </c>
      <c r="Y107" s="35" t="str">
        <f>IF(ISNUMBER(EToTable4[[#This Row],[Ra]]), (as+bs)*EToTable4[[#This Row],[Ra]], "")</f>
        <v/>
      </c>
      <c r="Z10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7" s="35" t="str">
        <f>IF(ISNUMBER(EToTable4[[#This Row],[Rs]]), (1-albedo)*EToTable4[[#This Row],[Rs]], "")</f>
        <v/>
      </c>
      <c r="AB10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7" s="35" t="str">
        <f>IF(AND(ISNUMBER(EToTable4[[#This Row],[Rns]]), ISNUMBER(EToTable4[[#This Row],[Rnl]])), EToTable4[[#This Row],[Rns]]-EToTable4[[#This Row],[Rnl]], "")</f>
        <v/>
      </c>
      <c r="AD10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8" spans="1:31" x14ac:dyDescent="0.25">
      <c r="A108" s="20"/>
      <c r="B108" s="21"/>
      <c r="C108" s="22"/>
      <c r="D108" s="23"/>
      <c r="E108" s="46"/>
      <c r="F108" s="23"/>
      <c r="G10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8" s="44" t="str">
        <f>IF(AND(ISNUMBER(EToTable4[[#This Row],[Сана]]), ISNUMBER(EToTable4[[#This Row],[Тмин
(°С)]])), EToTable4[[#This Row],[Тмин
(°С)]]-TdewSubtract, "")</f>
        <v/>
      </c>
      <c r="I108" s="38" t="str">
        <f>IF(ISNUMBER(EToTable4[[#This Row],[Сана]]), _xlfn.DAYS(EToTable4[[#This Row],[Сана]], "1/1/" &amp; YEAR(EToTable4[[#This Row],[Сана]])) + 1, "")</f>
        <v/>
      </c>
      <c r="J108" s="35" t="str">
        <f>IF(AND(ISNUMBER(Altitude), ISNUMBER(EToTable4[[#This Row],[Сана]])),  ROUND(101.3 * POWER( (293-0.0065 * Altitude) / 293, 5.26), 2), "")</f>
        <v/>
      </c>
      <c r="K108" s="33" t="str">
        <f>IF(ISNUMBER(EToTable4[[#This Row],[P]]), (Cp * EToTable4[[#This Row],[P]]) / (0.622 * 2.45), "")</f>
        <v/>
      </c>
      <c r="L10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8" s="35" t="str">
        <f>IF(ISNUMBER(EToTable4[[#This Row],[J]]), 0.409  * SIN( (2*PI()/365) * EToTable4[[#This Row],[J]] - 1.39), "")</f>
        <v/>
      </c>
      <c r="N108" s="30" t="str">
        <f>IF(ISNUMBER(EToTable4[[#This Row],[J]]), ROUND(1+0.033 * COS( (2*PI()/365) * EToTable4[[#This Row],[J]]), 4), "")</f>
        <v/>
      </c>
      <c r="O108" s="36" t="str">
        <f>IF(AND(ISNUMBER(Latitude), ISNUMBER(EToTable4[[#This Row],[Сана]])), ROUND((Latitude / 180) * PI(), 3), "")</f>
        <v/>
      </c>
      <c r="P108" s="35" t="str">
        <f>IF(AND(ISNUMBER(EToTable4[[#This Row],[φ]]), ISNUMBER(EToTable4[[#This Row],[δ (rad)]])), ACOS( - 1 * TAN(EToTable4[[#This Row],[φ]]) * TAN(EToTable4[[#This Row],[δ (rad)]])), "")</f>
        <v/>
      </c>
      <c r="Q10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8" s="35" t="str">
        <f xml:space="preserve"> IF(ISNUMBER(EToTable4[[#This Row],[ωs]]), ( 24 / PI()) * EToTable4[[#This Row],[ωs]], "")</f>
        <v/>
      </c>
      <c r="S108" s="35" t="str">
        <f>IF(ISNUMBER(EToTable4[[#This Row],[Тмин
(°С)]]), 0.6108 * EXP( 17.27 * EToTable4[[#This Row],[Тмин
(°С)]] / (EToTable4[[#This Row],[Тмин
(°С)]]+237.3)), "")</f>
        <v/>
      </c>
      <c r="T108" s="35" t="str">
        <f>IF(ISNUMBER(EToTable4[[#This Row],[Тмакс
(°С)]]), 0.6108 * EXP( 17.27 * EToTable4[[#This Row],[Тмакс
(°С)]] / (EToTable4[[#This Row],[Тмакс
(°С)]]+237.3)), "")</f>
        <v/>
      </c>
      <c r="U108" s="35" t="str">
        <f>IF(AND(ISNUMBER(EToTable4[[#This Row],[e° (Tmin)]]), ISNUMBER(EToTable4[[#This Row],[e° (Tmax)]])), (EToTable4[[#This Row],[e° (Tmax)]]+EToTable4[[#This Row],[e° (Tmin)]])/2, "")</f>
        <v/>
      </c>
      <c r="V108" s="28" t="str">
        <f>IF(ISNUMBER(EToTable4[[#This Row],[Tdew]]), 0.6108 * EXP( 17.27 * (EToTable4[[#This Row],[Tdew]]) / (EToTable4[[#This Row],[Tdew]]+237.3)), "")</f>
        <v/>
      </c>
      <c r="W108" s="30" t="str">
        <f xml:space="preserve"> EToTable4[[#This Row],[e° (Tdew)]]</f>
        <v/>
      </c>
      <c r="X108" s="28" t="str">
        <f>IF(AND(ISNUMBER(EToTable4[[#This Row],[es]]), ISNUMBER(EToTable4[[#This Row],[ea]])), EToTable4[[#This Row],[es]]-EToTable4[[#This Row],[ea]], "")</f>
        <v/>
      </c>
      <c r="Y108" s="35" t="str">
        <f>IF(ISNUMBER(EToTable4[[#This Row],[Ra]]), (as+bs)*EToTable4[[#This Row],[Ra]], "")</f>
        <v/>
      </c>
      <c r="Z10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8" s="35" t="str">
        <f>IF(ISNUMBER(EToTable4[[#This Row],[Rs]]), (1-albedo)*EToTable4[[#This Row],[Rs]], "")</f>
        <v/>
      </c>
      <c r="AB10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8" s="35" t="str">
        <f>IF(AND(ISNUMBER(EToTable4[[#This Row],[Rns]]), ISNUMBER(EToTable4[[#This Row],[Rnl]])), EToTable4[[#This Row],[Rns]]-EToTable4[[#This Row],[Rnl]], "")</f>
        <v/>
      </c>
      <c r="AD10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09" spans="1:31" x14ac:dyDescent="0.25">
      <c r="A109" s="20"/>
      <c r="B109" s="21"/>
      <c r="C109" s="22"/>
      <c r="D109" s="23"/>
      <c r="E109" s="46"/>
      <c r="F109" s="23"/>
      <c r="G10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09" s="44" t="str">
        <f>IF(AND(ISNUMBER(EToTable4[[#This Row],[Сана]]), ISNUMBER(EToTable4[[#This Row],[Тмин
(°С)]])), EToTable4[[#This Row],[Тмин
(°С)]]-TdewSubtract, "")</f>
        <v/>
      </c>
      <c r="I109" s="38" t="str">
        <f>IF(ISNUMBER(EToTable4[[#This Row],[Сана]]), _xlfn.DAYS(EToTable4[[#This Row],[Сана]], "1/1/" &amp; YEAR(EToTable4[[#This Row],[Сана]])) + 1, "")</f>
        <v/>
      </c>
      <c r="J109" s="35" t="str">
        <f>IF(AND(ISNUMBER(Altitude), ISNUMBER(EToTable4[[#This Row],[Сана]])),  ROUND(101.3 * POWER( (293-0.0065 * Altitude) / 293, 5.26), 2), "")</f>
        <v/>
      </c>
      <c r="K109" s="33" t="str">
        <f>IF(ISNUMBER(EToTable4[[#This Row],[P]]), (Cp * EToTable4[[#This Row],[P]]) / (0.622 * 2.45), "")</f>
        <v/>
      </c>
      <c r="L10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09" s="35" t="str">
        <f>IF(ISNUMBER(EToTable4[[#This Row],[J]]), 0.409  * SIN( (2*PI()/365) * EToTable4[[#This Row],[J]] - 1.39), "")</f>
        <v/>
      </c>
      <c r="N109" s="30" t="str">
        <f>IF(ISNUMBER(EToTable4[[#This Row],[J]]), ROUND(1+0.033 * COS( (2*PI()/365) * EToTable4[[#This Row],[J]]), 4), "")</f>
        <v/>
      </c>
      <c r="O109" s="36" t="str">
        <f>IF(AND(ISNUMBER(Latitude), ISNUMBER(EToTable4[[#This Row],[Сана]])), ROUND((Latitude / 180) * PI(), 3), "")</f>
        <v/>
      </c>
      <c r="P109" s="35" t="str">
        <f>IF(AND(ISNUMBER(EToTable4[[#This Row],[φ]]), ISNUMBER(EToTable4[[#This Row],[δ (rad)]])), ACOS( - 1 * TAN(EToTable4[[#This Row],[φ]]) * TAN(EToTable4[[#This Row],[δ (rad)]])), "")</f>
        <v/>
      </c>
      <c r="Q10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09" s="35" t="str">
        <f xml:space="preserve"> IF(ISNUMBER(EToTable4[[#This Row],[ωs]]), ( 24 / PI()) * EToTable4[[#This Row],[ωs]], "")</f>
        <v/>
      </c>
      <c r="S109" s="35" t="str">
        <f>IF(ISNUMBER(EToTable4[[#This Row],[Тмин
(°С)]]), 0.6108 * EXP( 17.27 * EToTable4[[#This Row],[Тмин
(°С)]] / (EToTable4[[#This Row],[Тмин
(°С)]]+237.3)), "")</f>
        <v/>
      </c>
      <c r="T109" s="35" t="str">
        <f>IF(ISNUMBER(EToTable4[[#This Row],[Тмакс
(°С)]]), 0.6108 * EXP( 17.27 * EToTable4[[#This Row],[Тмакс
(°С)]] / (EToTable4[[#This Row],[Тмакс
(°С)]]+237.3)), "")</f>
        <v/>
      </c>
      <c r="U109" s="35" t="str">
        <f>IF(AND(ISNUMBER(EToTable4[[#This Row],[e° (Tmin)]]), ISNUMBER(EToTable4[[#This Row],[e° (Tmax)]])), (EToTable4[[#This Row],[e° (Tmax)]]+EToTable4[[#This Row],[e° (Tmin)]])/2, "")</f>
        <v/>
      </c>
      <c r="V109" s="28" t="str">
        <f>IF(ISNUMBER(EToTable4[[#This Row],[Tdew]]), 0.6108 * EXP( 17.27 * (EToTable4[[#This Row],[Tdew]]) / (EToTable4[[#This Row],[Tdew]]+237.3)), "")</f>
        <v/>
      </c>
      <c r="W109" s="30" t="str">
        <f xml:space="preserve"> EToTable4[[#This Row],[e° (Tdew)]]</f>
        <v/>
      </c>
      <c r="X109" s="28" t="str">
        <f>IF(AND(ISNUMBER(EToTable4[[#This Row],[es]]), ISNUMBER(EToTable4[[#This Row],[ea]])), EToTable4[[#This Row],[es]]-EToTable4[[#This Row],[ea]], "")</f>
        <v/>
      </c>
      <c r="Y109" s="35" t="str">
        <f>IF(ISNUMBER(EToTable4[[#This Row],[Ra]]), (as+bs)*EToTable4[[#This Row],[Ra]], "")</f>
        <v/>
      </c>
      <c r="Z10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09" s="35" t="str">
        <f>IF(ISNUMBER(EToTable4[[#This Row],[Rs]]), (1-albedo)*EToTable4[[#This Row],[Rs]], "")</f>
        <v/>
      </c>
      <c r="AB10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09" s="35" t="str">
        <f>IF(AND(ISNUMBER(EToTable4[[#This Row],[Rns]]), ISNUMBER(EToTable4[[#This Row],[Rnl]])), EToTable4[[#This Row],[Rns]]-EToTable4[[#This Row],[Rnl]], "")</f>
        <v/>
      </c>
      <c r="AD10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0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0" spans="1:31" x14ac:dyDescent="0.25">
      <c r="A110" s="20"/>
      <c r="B110" s="21"/>
      <c r="C110" s="22"/>
      <c r="D110" s="23"/>
      <c r="E110" s="46"/>
      <c r="F110" s="23"/>
      <c r="G11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0" s="44" t="str">
        <f>IF(AND(ISNUMBER(EToTable4[[#This Row],[Сана]]), ISNUMBER(EToTable4[[#This Row],[Тмин
(°С)]])), EToTable4[[#This Row],[Тмин
(°С)]]-TdewSubtract, "")</f>
        <v/>
      </c>
      <c r="I110" s="38" t="str">
        <f>IF(ISNUMBER(EToTable4[[#This Row],[Сана]]), _xlfn.DAYS(EToTable4[[#This Row],[Сана]], "1/1/" &amp; YEAR(EToTable4[[#This Row],[Сана]])) + 1, "")</f>
        <v/>
      </c>
      <c r="J110" s="35" t="str">
        <f>IF(AND(ISNUMBER(Altitude), ISNUMBER(EToTable4[[#This Row],[Сана]])),  ROUND(101.3 * POWER( (293-0.0065 * Altitude) / 293, 5.26), 2), "")</f>
        <v/>
      </c>
      <c r="K110" s="33" t="str">
        <f>IF(ISNUMBER(EToTable4[[#This Row],[P]]), (Cp * EToTable4[[#This Row],[P]]) / (0.622 * 2.45), "")</f>
        <v/>
      </c>
      <c r="L11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0" s="35" t="str">
        <f>IF(ISNUMBER(EToTable4[[#This Row],[J]]), 0.409  * SIN( (2*PI()/365) * EToTable4[[#This Row],[J]] - 1.39), "")</f>
        <v/>
      </c>
      <c r="N110" s="30" t="str">
        <f>IF(ISNUMBER(EToTable4[[#This Row],[J]]), ROUND(1+0.033 * COS( (2*PI()/365) * EToTable4[[#This Row],[J]]), 4), "")</f>
        <v/>
      </c>
      <c r="O110" s="36" t="str">
        <f>IF(AND(ISNUMBER(Latitude), ISNUMBER(EToTable4[[#This Row],[Сана]])), ROUND((Latitude / 180) * PI(), 3), "")</f>
        <v/>
      </c>
      <c r="P110" s="35" t="str">
        <f>IF(AND(ISNUMBER(EToTable4[[#This Row],[φ]]), ISNUMBER(EToTable4[[#This Row],[δ (rad)]])), ACOS( - 1 * TAN(EToTable4[[#This Row],[φ]]) * TAN(EToTable4[[#This Row],[δ (rad)]])), "")</f>
        <v/>
      </c>
      <c r="Q11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0" s="35" t="str">
        <f xml:space="preserve"> IF(ISNUMBER(EToTable4[[#This Row],[ωs]]), ( 24 / PI()) * EToTable4[[#This Row],[ωs]], "")</f>
        <v/>
      </c>
      <c r="S110" s="35" t="str">
        <f>IF(ISNUMBER(EToTable4[[#This Row],[Тмин
(°С)]]), 0.6108 * EXP( 17.27 * EToTable4[[#This Row],[Тмин
(°С)]] / (EToTable4[[#This Row],[Тмин
(°С)]]+237.3)), "")</f>
        <v/>
      </c>
      <c r="T110" s="35" t="str">
        <f>IF(ISNUMBER(EToTable4[[#This Row],[Тмакс
(°С)]]), 0.6108 * EXP( 17.27 * EToTable4[[#This Row],[Тмакс
(°С)]] / (EToTable4[[#This Row],[Тмакс
(°С)]]+237.3)), "")</f>
        <v/>
      </c>
      <c r="U110" s="35" t="str">
        <f>IF(AND(ISNUMBER(EToTable4[[#This Row],[e° (Tmin)]]), ISNUMBER(EToTable4[[#This Row],[e° (Tmax)]])), (EToTable4[[#This Row],[e° (Tmax)]]+EToTable4[[#This Row],[e° (Tmin)]])/2, "")</f>
        <v/>
      </c>
      <c r="V110" s="28" t="str">
        <f>IF(ISNUMBER(EToTable4[[#This Row],[Tdew]]), 0.6108 * EXP( 17.27 * (EToTable4[[#This Row],[Tdew]]) / (EToTable4[[#This Row],[Tdew]]+237.3)), "")</f>
        <v/>
      </c>
      <c r="W110" s="30" t="str">
        <f xml:space="preserve"> EToTable4[[#This Row],[e° (Tdew)]]</f>
        <v/>
      </c>
      <c r="X110" s="28" t="str">
        <f>IF(AND(ISNUMBER(EToTable4[[#This Row],[es]]), ISNUMBER(EToTable4[[#This Row],[ea]])), EToTable4[[#This Row],[es]]-EToTable4[[#This Row],[ea]], "")</f>
        <v/>
      </c>
      <c r="Y110" s="35" t="str">
        <f>IF(ISNUMBER(EToTable4[[#This Row],[Ra]]), (as+bs)*EToTable4[[#This Row],[Ra]], "")</f>
        <v/>
      </c>
      <c r="Z11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0" s="35" t="str">
        <f>IF(ISNUMBER(EToTable4[[#This Row],[Rs]]), (1-albedo)*EToTable4[[#This Row],[Rs]], "")</f>
        <v/>
      </c>
      <c r="AB11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0" s="35" t="str">
        <f>IF(AND(ISNUMBER(EToTable4[[#This Row],[Rns]]), ISNUMBER(EToTable4[[#This Row],[Rnl]])), EToTable4[[#This Row],[Rns]]-EToTable4[[#This Row],[Rnl]], "")</f>
        <v/>
      </c>
      <c r="AD11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1" spans="1:31" x14ac:dyDescent="0.25">
      <c r="A111" s="20"/>
      <c r="B111" s="21"/>
      <c r="C111" s="22"/>
      <c r="D111" s="23"/>
      <c r="E111" s="46"/>
      <c r="F111" s="23"/>
      <c r="G11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1" s="44" t="str">
        <f>IF(AND(ISNUMBER(EToTable4[[#This Row],[Сана]]), ISNUMBER(EToTable4[[#This Row],[Тмин
(°С)]])), EToTable4[[#This Row],[Тмин
(°С)]]-TdewSubtract, "")</f>
        <v/>
      </c>
      <c r="I111" s="38" t="str">
        <f>IF(ISNUMBER(EToTable4[[#This Row],[Сана]]), _xlfn.DAYS(EToTable4[[#This Row],[Сана]], "1/1/" &amp; YEAR(EToTable4[[#This Row],[Сана]])) + 1, "")</f>
        <v/>
      </c>
      <c r="J111" s="35" t="str">
        <f>IF(AND(ISNUMBER(Altitude), ISNUMBER(EToTable4[[#This Row],[Сана]])),  ROUND(101.3 * POWER( (293-0.0065 * Altitude) / 293, 5.26), 2), "")</f>
        <v/>
      </c>
      <c r="K111" s="33" t="str">
        <f>IF(ISNUMBER(EToTable4[[#This Row],[P]]), (Cp * EToTable4[[#This Row],[P]]) / (0.622 * 2.45), "")</f>
        <v/>
      </c>
      <c r="L11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1" s="35" t="str">
        <f>IF(ISNUMBER(EToTable4[[#This Row],[J]]), 0.409  * SIN( (2*PI()/365) * EToTable4[[#This Row],[J]] - 1.39), "")</f>
        <v/>
      </c>
      <c r="N111" s="30" t="str">
        <f>IF(ISNUMBER(EToTable4[[#This Row],[J]]), ROUND(1+0.033 * COS( (2*PI()/365) * EToTable4[[#This Row],[J]]), 4), "")</f>
        <v/>
      </c>
      <c r="O111" s="36" t="str">
        <f>IF(AND(ISNUMBER(Latitude), ISNUMBER(EToTable4[[#This Row],[Сана]])), ROUND((Latitude / 180) * PI(), 3), "")</f>
        <v/>
      </c>
      <c r="P111" s="35" t="str">
        <f>IF(AND(ISNUMBER(EToTable4[[#This Row],[φ]]), ISNUMBER(EToTable4[[#This Row],[δ (rad)]])), ACOS( - 1 * TAN(EToTable4[[#This Row],[φ]]) * TAN(EToTable4[[#This Row],[δ (rad)]])), "")</f>
        <v/>
      </c>
      <c r="Q11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1" s="35" t="str">
        <f xml:space="preserve"> IF(ISNUMBER(EToTable4[[#This Row],[ωs]]), ( 24 / PI()) * EToTable4[[#This Row],[ωs]], "")</f>
        <v/>
      </c>
      <c r="S111" s="35" t="str">
        <f>IF(ISNUMBER(EToTable4[[#This Row],[Тмин
(°С)]]), 0.6108 * EXP( 17.27 * EToTable4[[#This Row],[Тмин
(°С)]] / (EToTable4[[#This Row],[Тмин
(°С)]]+237.3)), "")</f>
        <v/>
      </c>
      <c r="T111" s="35" t="str">
        <f>IF(ISNUMBER(EToTable4[[#This Row],[Тмакс
(°С)]]), 0.6108 * EXP( 17.27 * EToTable4[[#This Row],[Тмакс
(°С)]] / (EToTable4[[#This Row],[Тмакс
(°С)]]+237.3)), "")</f>
        <v/>
      </c>
      <c r="U111" s="35" t="str">
        <f>IF(AND(ISNUMBER(EToTable4[[#This Row],[e° (Tmin)]]), ISNUMBER(EToTable4[[#This Row],[e° (Tmax)]])), (EToTable4[[#This Row],[e° (Tmax)]]+EToTable4[[#This Row],[e° (Tmin)]])/2, "")</f>
        <v/>
      </c>
      <c r="V111" s="28" t="str">
        <f>IF(ISNUMBER(EToTable4[[#This Row],[Tdew]]), 0.6108 * EXP( 17.27 * (EToTable4[[#This Row],[Tdew]]) / (EToTable4[[#This Row],[Tdew]]+237.3)), "")</f>
        <v/>
      </c>
      <c r="W111" s="30" t="str">
        <f xml:space="preserve"> EToTable4[[#This Row],[e° (Tdew)]]</f>
        <v/>
      </c>
      <c r="X111" s="28" t="str">
        <f>IF(AND(ISNUMBER(EToTable4[[#This Row],[es]]), ISNUMBER(EToTable4[[#This Row],[ea]])), EToTable4[[#This Row],[es]]-EToTable4[[#This Row],[ea]], "")</f>
        <v/>
      </c>
      <c r="Y111" s="35" t="str">
        <f>IF(ISNUMBER(EToTable4[[#This Row],[Ra]]), (as+bs)*EToTable4[[#This Row],[Ra]], "")</f>
        <v/>
      </c>
      <c r="Z11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1" s="35" t="str">
        <f>IF(ISNUMBER(EToTable4[[#This Row],[Rs]]), (1-albedo)*EToTable4[[#This Row],[Rs]], "")</f>
        <v/>
      </c>
      <c r="AB11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1" s="35" t="str">
        <f>IF(AND(ISNUMBER(EToTable4[[#This Row],[Rns]]), ISNUMBER(EToTable4[[#This Row],[Rnl]])), EToTable4[[#This Row],[Rns]]-EToTable4[[#This Row],[Rnl]], "")</f>
        <v/>
      </c>
      <c r="AD11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2" spans="1:31" x14ac:dyDescent="0.25">
      <c r="A112" s="20"/>
      <c r="B112" s="21"/>
      <c r="C112" s="22"/>
      <c r="D112" s="23"/>
      <c r="E112" s="46"/>
      <c r="F112" s="23"/>
      <c r="G11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2" s="44" t="str">
        <f>IF(AND(ISNUMBER(EToTable4[[#This Row],[Сана]]), ISNUMBER(EToTable4[[#This Row],[Тмин
(°С)]])), EToTable4[[#This Row],[Тмин
(°С)]]-TdewSubtract, "")</f>
        <v/>
      </c>
      <c r="I112" s="38" t="str">
        <f>IF(ISNUMBER(EToTable4[[#This Row],[Сана]]), _xlfn.DAYS(EToTable4[[#This Row],[Сана]], "1/1/" &amp; YEAR(EToTable4[[#This Row],[Сана]])) + 1, "")</f>
        <v/>
      </c>
      <c r="J112" s="35" t="str">
        <f>IF(AND(ISNUMBER(Altitude), ISNUMBER(EToTable4[[#This Row],[Сана]])),  ROUND(101.3 * POWER( (293-0.0065 * Altitude) / 293, 5.26), 2), "")</f>
        <v/>
      </c>
      <c r="K112" s="33" t="str">
        <f>IF(ISNUMBER(EToTable4[[#This Row],[P]]), (Cp * EToTable4[[#This Row],[P]]) / (0.622 * 2.45), "")</f>
        <v/>
      </c>
      <c r="L11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2" s="35" t="str">
        <f>IF(ISNUMBER(EToTable4[[#This Row],[J]]), 0.409  * SIN( (2*PI()/365) * EToTable4[[#This Row],[J]] - 1.39), "")</f>
        <v/>
      </c>
      <c r="N112" s="30" t="str">
        <f>IF(ISNUMBER(EToTable4[[#This Row],[J]]), ROUND(1+0.033 * COS( (2*PI()/365) * EToTable4[[#This Row],[J]]), 4), "")</f>
        <v/>
      </c>
      <c r="O112" s="36" t="str">
        <f>IF(AND(ISNUMBER(Latitude), ISNUMBER(EToTable4[[#This Row],[Сана]])), ROUND((Latitude / 180) * PI(), 3), "")</f>
        <v/>
      </c>
      <c r="P112" s="35" t="str">
        <f>IF(AND(ISNUMBER(EToTable4[[#This Row],[φ]]), ISNUMBER(EToTable4[[#This Row],[δ (rad)]])), ACOS( - 1 * TAN(EToTable4[[#This Row],[φ]]) * TAN(EToTable4[[#This Row],[δ (rad)]])), "")</f>
        <v/>
      </c>
      <c r="Q11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2" s="35" t="str">
        <f xml:space="preserve"> IF(ISNUMBER(EToTable4[[#This Row],[ωs]]), ( 24 / PI()) * EToTable4[[#This Row],[ωs]], "")</f>
        <v/>
      </c>
      <c r="S112" s="35" t="str">
        <f>IF(ISNUMBER(EToTable4[[#This Row],[Тмин
(°С)]]), 0.6108 * EXP( 17.27 * EToTable4[[#This Row],[Тмин
(°С)]] / (EToTable4[[#This Row],[Тмин
(°С)]]+237.3)), "")</f>
        <v/>
      </c>
      <c r="T112" s="35" t="str">
        <f>IF(ISNUMBER(EToTable4[[#This Row],[Тмакс
(°С)]]), 0.6108 * EXP( 17.27 * EToTable4[[#This Row],[Тмакс
(°С)]] / (EToTable4[[#This Row],[Тмакс
(°С)]]+237.3)), "")</f>
        <v/>
      </c>
      <c r="U112" s="35" t="str">
        <f>IF(AND(ISNUMBER(EToTable4[[#This Row],[e° (Tmin)]]), ISNUMBER(EToTable4[[#This Row],[e° (Tmax)]])), (EToTable4[[#This Row],[e° (Tmax)]]+EToTable4[[#This Row],[e° (Tmin)]])/2, "")</f>
        <v/>
      </c>
      <c r="V112" s="28" t="str">
        <f>IF(ISNUMBER(EToTable4[[#This Row],[Tdew]]), 0.6108 * EXP( 17.27 * (EToTable4[[#This Row],[Tdew]]) / (EToTable4[[#This Row],[Tdew]]+237.3)), "")</f>
        <v/>
      </c>
      <c r="W112" s="30" t="str">
        <f xml:space="preserve"> EToTable4[[#This Row],[e° (Tdew)]]</f>
        <v/>
      </c>
      <c r="X112" s="28" t="str">
        <f>IF(AND(ISNUMBER(EToTable4[[#This Row],[es]]), ISNUMBER(EToTable4[[#This Row],[ea]])), EToTable4[[#This Row],[es]]-EToTable4[[#This Row],[ea]], "")</f>
        <v/>
      </c>
      <c r="Y112" s="35" t="str">
        <f>IF(ISNUMBER(EToTable4[[#This Row],[Ra]]), (as+bs)*EToTable4[[#This Row],[Ra]], "")</f>
        <v/>
      </c>
      <c r="Z11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2" s="35" t="str">
        <f>IF(ISNUMBER(EToTable4[[#This Row],[Rs]]), (1-albedo)*EToTable4[[#This Row],[Rs]], "")</f>
        <v/>
      </c>
      <c r="AB11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2" s="35" t="str">
        <f>IF(AND(ISNUMBER(EToTable4[[#This Row],[Rns]]), ISNUMBER(EToTable4[[#This Row],[Rnl]])), EToTable4[[#This Row],[Rns]]-EToTable4[[#This Row],[Rnl]], "")</f>
        <v/>
      </c>
      <c r="AD11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3" spans="1:31" x14ac:dyDescent="0.25">
      <c r="A113" s="20"/>
      <c r="B113" s="21"/>
      <c r="C113" s="22"/>
      <c r="D113" s="23"/>
      <c r="E113" s="46"/>
      <c r="F113" s="23"/>
      <c r="G11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3" s="44" t="str">
        <f>IF(AND(ISNUMBER(EToTable4[[#This Row],[Сана]]), ISNUMBER(EToTable4[[#This Row],[Тмин
(°С)]])), EToTable4[[#This Row],[Тмин
(°С)]]-TdewSubtract, "")</f>
        <v/>
      </c>
      <c r="I113" s="38" t="str">
        <f>IF(ISNUMBER(EToTable4[[#This Row],[Сана]]), _xlfn.DAYS(EToTable4[[#This Row],[Сана]], "1/1/" &amp; YEAR(EToTable4[[#This Row],[Сана]])) + 1, "")</f>
        <v/>
      </c>
      <c r="J113" s="35" t="str">
        <f>IF(AND(ISNUMBER(Altitude), ISNUMBER(EToTable4[[#This Row],[Сана]])),  ROUND(101.3 * POWER( (293-0.0065 * Altitude) / 293, 5.26), 2), "")</f>
        <v/>
      </c>
      <c r="K113" s="33" t="str">
        <f>IF(ISNUMBER(EToTable4[[#This Row],[P]]), (Cp * EToTable4[[#This Row],[P]]) / (0.622 * 2.45), "")</f>
        <v/>
      </c>
      <c r="L11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3" s="35" t="str">
        <f>IF(ISNUMBER(EToTable4[[#This Row],[J]]), 0.409  * SIN( (2*PI()/365) * EToTable4[[#This Row],[J]] - 1.39), "")</f>
        <v/>
      </c>
      <c r="N113" s="30" t="str">
        <f>IF(ISNUMBER(EToTable4[[#This Row],[J]]), ROUND(1+0.033 * COS( (2*PI()/365) * EToTable4[[#This Row],[J]]), 4), "")</f>
        <v/>
      </c>
      <c r="O113" s="36" t="str">
        <f>IF(AND(ISNUMBER(Latitude), ISNUMBER(EToTable4[[#This Row],[Сана]])), ROUND((Latitude / 180) * PI(), 3), "")</f>
        <v/>
      </c>
      <c r="P113" s="35" t="str">
        <f>IF(AND(ISNUMBER(EToTable4[[#This Row],[φ]]), ISNUMBER(EToTable4[[#This Row],[δ (rad)]])), ACOS( - 1 * TAN(EToTable4[[#This Row],[φ]]) * TAN(EToTable4[[#This Row],[δ (rad)]])), "")</f>
        <v/>
      </c>
      <c r="Q11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3" s="35" t="str">
        <f xml:space="preserve"> IF(ISNUMBER(EToTable4[[#This Row],[ωs]]), ( 24 / PI()) * EToTable4[[#This Row],[ωs]], "")</f>
        <v/>
      </c>
      <c r="S113" s="35" t="str">
        <f>IF(ISNUMBER(EToTable4[[#This Row],[Тмин
(°С)]]), 0.6108 * EXP( 17.27 * EToTable4[[#This Row],[Тмин
(°С)]] / (EToTable4[[#This Row],[Тмин
(°С)]]+237.3)), "")</f>
        <v/>
      </c>
      <c r="T113" s="35" t="str">
        <f>IF(ISNUMBER(EToTable4[[#This Row],[Тмакс
(°С)]]), 0.6108 * EXP( 17.27 * EToTable4[[#This Row],[Тмакс
(°С)]] / (EToTable4[[#This Row],[Тмакс
(°С)]]+237.3)), "")</f>
        <v/>
      </c>
      <c r="U113" s="35" t="str">
        <f>IF(AND(ISNUMBER(EToTable4[[#This Row],[e° (Tmin)]]), ISNUMBER(EToTable4[[#This Row],[e° (Tmax)]])), (EToTable4[[#This Row],[e° (Tmax)]]+EToTable4[[#This Row],[e° (Tmin)]])/2, "")</f>
        <v/>
      </c>
      <c r="V113" s="28" t="str">
        <f>IF(ISNUMBER(EToTable4[[#This Row],[Tdew]]), 0.6108 * EXP( 17.27 * (EToTable4[[#This Row],[Tdew]]) / (EToTable4[[#This Row],[Tdew]]+237.3)), "")</f>
        <v/>
      </c>
      <c r="W113" s="30" t="str">
        <f xml:space="preserve"> EToTable4[[#This Row],[e° (Tdew)]]</f>
        <v/>
      </c>
      <c r="X113" s="28" t="str">
        <f>IF(AND(ISNUMBER(EToTable4[[#This Row],[es]]), ISNUMBER(EToTable4[[#This Row],[ea]])), EToTable4[[#This Row],[es]]-EToTable4[[#This Row],[ea]], "")</f>
        <v/>
      </c>
      <c r="Y113" s="35" t="str">
        <f>IF(ISNUMBER(EToTable4[[#This Row],[Ra]]), (as+bs)*EToTable4[[#This Row],[Ra]], "")</f>
        <v/>
      </c>
      <c r="Z11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3" s="35" t="str">
        <f>IF(ISNUMBER(EToTable4[[#This Row],[Rs]]), (1-albedo)*EToTable4[[#This Row],[Rs]], "")</f>
        <v/>
      </c>
      <c r="AB11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3" s="35" t="str">
        <f>IF(AND(ISNUMBER(EToTable4[[#This Row],[Rns]]), ISNUMBER(EToTable4[[#This Row],[Rnl]])), EToTable4[[#This Row],[Rns]]-EToTable4[[#This Row],[Rnl]], "")</f>
        <v/>
      </c>
      <c r="AD11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4" spans="1:31" x14ac:dyDescent="0.25">
      <c r="A114" s="20"/>
      <c r="B114" s="21"/>
      <c r="C114" s="22"/>
      <c r="D114" s="23"/>
      <c r="E114" s="46"/>
      <c r="F114" s="23"/>
      <c r="G11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4" s="44" t="str">
        <f>IF(AND(ISNUMBER(EToTable4[[#This Row],[Сана]]), ISNUMBER(EToTable4[[#This Row],[Тмин
(°С)]])), EToTable4[[#This Row],[Тмин
(°С)]]-TdewSubtract, "")</f>
        <v/>
      </c>
      <c r="I114" s="38" t="str">
        <f>IF(ISNUMBER(EToTable4[[#This Row],[Сана]]), _xlfn.DAYS(EToTable4[[#This Row],[Сана]], "1/1/" &amp; YEAR(EToTable4[[#This Row],[Сана]])) + 1, "")</f>
        <v/>
      </c>
      <c r="J114" s="35" t="str">
        <f>IF(AND(ISNUMBER(Altitude), ISNUMBER(EToTable4[[#This Row],[Сана]])),  ROUND(101.3 * POWER( (293-0.0065 * Altitude) / 293, 5.26), 2), "")</f>
        <v/>
      </c>
      <c r="K114" s="33" t="str">
        <f>IF(ISNUMBER(EToTable4[[#This Row],[P]]), (Cp * EToTable4[[#This Row],[P]]) / (0.622 * 2.45), "")</f>
        <v/>
      </c>
      <c r="L11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4" s="35" t="str">
        <f>IF(ISNUMBER(EToTable4[[#This Row],[J]]), 0.409  * SIN( (2*PI()/365) * EToTable4[[#This Row],[J]] - 1.39), "")</f>
        <v/>
      </c>
      <c r="N114" s="30" t="str">
        <f>IF(ISNUMBER(EToTable4[[#This Row],[J]]), ROUND(1+0.033 * COS( (2*PI()/365) * EToTable4[[#This Row],[J]]), 4), "")</f>
        <v/>
      </c>
      <c r="O114" s="36" t="str">
        <f>IF(AND(ISNUMBER(Latitude), ISNUMBER(EToTable4[[#This Row],[Сана]])), ROUND((Latitude / 180) * PI(), 3), "")</f>
        <v/>
      </c>
      <c r="P114" s="35" t="str">
        <f>IF(AND(ISNUMBER(EToTable4[[#This Row],[φ]]), ISNUMBER(EToTable4[[#This Row],[δ (rad)]])), ACOS( - 1 * TAN(EToTable4[[#This Row],[φ]]) * TAN(EToTable4[[#This Row],[δ (rad)]])), "")</f>
        <v/>
      </c>
      <c r="Q11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4" s="35" t="str">
        <f xml:space="preserve"> IF(ISNUMBER(EToTable4[[#This Row],[ωs]]), ( 24 / PI()) * EToTable4[[#This Row],[ωs]], "")</f>
        <v/>
      </c>
      <c r="S114" s="35" t="str">
        <f>IF(ISNUMBER(EToTable4[[#This Row],[Тмин
(°С)]]), 0.6108 * EXP( 17.27 * EToTable4[[#This Row],[Тмин
(°С)]] / (EToTable4[[#This Row],[Тмин
(°С)]]+237.3)), "")</f>
        <v/>
      </c>
      <c r="T114" s="35" t="str">
        <f>IF(ISNUMBER(EToTable4[[#This Row],[Тмакс
(°С)]]), 0.6108 * EXP( 17.27 * EToTable4[[#This Row],[Тмакс
(°С)]] / (EToTable4[[#This Row],[Тмакс
(°С)]]+237.3)), "")</f>
        <v/>
      </c>
      <c r="U114" s="35" t="str">
        <f>IF(AND(ISNUMBER(EToTable4[[#This Row],[e° (Tmin)]]), ISNUMBER(EToTable4[[#This Row],[e° (Tmax)]])), (EToTable4[[#This Row],[e° (Tmax)]]+EToTable4[[#This Row],[e° (Tmin)]])/2, "")</f>
        <v/>
      </c>
      <c r="V114" s="28" t="str">
        <f>IF(ISNUMBER(EToTable4[[#This Row],[Tdew]]), 0.6108 * EXP( 17.27 * (EToTable4[[#This Row],[Tdew]]) / (EToTable4[[#This Row],[Tdew]]+237.3)), "")</f>
        <v/>
      </c>
      <c r="W114" s="30" t="str">
        <f xml:space="preserve"> EToTable4[[#This Row],[e° (Tdew)]]</f>
        <v/>
      </c>
      <c r="X114" s="28" t="str">
        <f>IF(AND(ISNUMBER(EToTable4[[#This Row],[es]]), ISNUMBER(EToTable4[[#This Row],[ea]])), EToTable4[[#This Row],[es]]-EToTable4[[#This Row],[ea]], "")</f>
        <v/>
      </c>
      <c r="Y114" s="35" t="str">
        <f>IF(ISNUMBER(EToTable4[[#This Row],[Ra]]), (as+bs)*EToTable4[[#This Row],[Ra]], "")</f>
        <v/>
      </c>
      <c r="Z11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4" s="35" t="str">
        <f>IF(ISNUMBER(EToTable4[[#This Row],[Rs]]), (1-albedo)*EToTable4[[#This Row],[Rs]], "")</f>
        <v/>
      </c>
      <c r="AB11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4" s="35" t="str">
        <f>IF(AND(ISNUMBER(EToTable4[[#This Row],[Rns]]), ISNUMBER(EToTable4[[#This Row],[Rnl]])), EToTable4[[#This Row],[Rns]]-EToTable4[[#This Row],[Rnl]], "")</f>
        <v/>
      </c>
      <c r="AD11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5" spans="1:31" x14ac:dyDescent="0.25">
      <c r="A115" s="20"/>
      <c r="B115" s="21"/>
      <c r="C115" s="22"/>
      <c r="D115" s="23"/>
      <c r="E115" s="46"/>
      <c r="F115" s="23"/>
      <c r="G11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5" s="44" t="str">
        <f>IF(AND(ISNUMBER(EToTable4[[#This Row],[Сана]]), ISNUMBER(EToTable4[[#This Row],[Тмин
(°С)]])), EToTable4[[#This Row],[Тмин
(°С)]]-TdewSubtract, "")</f>
        <v/>
      </c>
      <c r="I115" s="38" t="str">
        <f>IF(ISNUMBER(EToTable4[[#This Row],[Сана]]), _xlfn.DAYS(EToTable4[[#This Row],[Сана]], "1/1/" &amp; YEAR(EToTable4[[#This Row],[Сана]])) + 1, "")</f>
        <v/>
      </c>
      <c r="J115" s="35" t="str">
        <f>IF(AND(ISNUMBER(Altitude), ISNUMBER(EToTable4[[#This Row],[Сана]])),  ROUND(101.3 * POWER( (293-0.0065 * Altitude) / 293, 5.26), 2), "")</f>
        <v/>
      </c>
      <c r="K115" s="33" t="str">
        <f>IF(ISNUMBER(EToTable4[[#This Row],[P]]), (Cp * EToTable4[[#This Row],[P]]) / (0.622 * 2.45), "")</f>
        <v/>
      </c>
      <c r="L11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5" s="35" t="str">
        <f>IF(ISNUMBER(EToTable4[[#This Row],[J]]), 0.409  * SIN( (2*PI()/365) * EToTable4[[#This Row],[J]] - 1.39), "")</f>
        <v/>
      </c>
      <c r="N115" s="30" t="str">
        <f>IF(ISNUMBER(EToTable4[[#This Row],[J]]), ROUND(1+0.033 * COS( (2*PI()/365) * EToTable4[[#This Row],[J]]), 4), "")</f>
        <v/>
      </c>
      <c r="O115" s="36" t="str">
        <f>IF(AND(ISNUMBER(Latitude), ISNUMBER(EToTable4[[#This Row],[Сана]])), ROUND((Latitude / 180) * PI(), 3), "")</f>
        <v/>
      </c>
      <c r="P115" s="35" t="str">
        <f>IF(AND(ISNUMBER(EToTable4[[#This Row],[φ]]), ISNUMBER(EToTable4[[#This Row],[δ (rad)]])), ACOS( - 1 * TAN(EToTable4[[#This Row],[φ]]) * TAN(EToTable4[[#This Row],[δ (rad)]])), "")</f>
        <v/>
      </c>
      <c r="Q11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5" s="35" t="str">
        <f xml:space="preserve"> IF(ISNUMBER(EToTable4[[#This Row],[ωs]]), ( 24 / PI()) * EToTable4[[#This Row],[ωs]], "")</f>
        <v/>
      </c>
      <c r="S115" s="35" t="str">
        <f>IF(ISNUMBER(EToTable4[[#This Row],[Тмин
(°С)]]), 0.6108 * EXP( 17.27 * EToTable4[[#This Row],[Тмин
(°С)]] / (EToTable4[[#This Row],[Тмин
(°С)]]+237.3)), "")</f>
        <v/>
      </c>
      <c r="T115" s="35" t="str">
        <f>IF(ISNUMBER(EToTable4[[#This Row],[Тмакс
(°С)]]), 0.6108 * EXP( 17.27 * EToTable4[[#This Row],[Тмакс
(°С)]] / (EToTable4[[#This Row],[Тмакс
(°С)]]+237.3)), "")</f>
        <v/>
      </c>
      <c r="U115" s="35" t="str">
        <f>IF(AND(ISNUMBER(EToTable4[[#This Row],[e° (Tmin)]]), ISNUMBER(EToTable4[[#This Row],[e° (Tmax)]])), (EToTable4[[#This Row],[e° (Tmax)]]+EToTable4[[#This Row],[e° (Tmin)]])/2, "")</f>
        <v/>
      </c>
      <c r="V115" s="28" t="str">
        <f>IF(ISNUMBER(EToTable4[[#This Row],[Tdew]]), 0.6108 * EXP( 17.27 * (EToTable4[[#This Row],[Tdew]]) / (EToTable4[[#This Row],[Tdew]]+237.3)), "")</f>
        <v/>
      </c>
      <c r="W115" s="30" t="str">
        <f xml:space="preserve"> EToTable4[[#This Row],[e° (Tdew)]]</f>
        <v/>
      </c>
      <c r="X115" s="28" t="str">
        <f>IF(AND(ISNUMBER(EToTable4[[#This Row],[es]]), ISNUMBER(EToTable4[[#This Row],[ea]])), EToTable4[[#This Row],[es]]-EToTable4[[#This Row],[ea]], "")</f>
        <v/>
      </c>
      <c r="Y115" s="35" t="str">
        <f>IF(ISNUMBER(EToTable4[[#This Row],[Ra]]), (as+bs)*EToTable4[[#This Row],[Ra]], "")</f>
        <v/>
      </c>
      <c r="Z11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5" s="35" t="str">
        <f>IF(ISNUMBER(EToTable4[[#This Row],[Rs]]), (1-albedo)*EToTable4[[#This Row],[Rs]], "")</f>
        <v/>
      </c>
      <c r="AB11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5" s="35" t="str">
        <f>IF(AND(ISNUMBER(EToTable4[[#This Row],[Rns]]), ISNUMBER(EToTable4[[#This Row],[Rnl]])), EToTable4[[#This Row],[Rns]]-EToTable4[[#This Row],[Rnl]], "")</f>
        <v/>
      </c>
      <c r="AD11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6" spans="1:31" x14ac:dyDescent="0.25">
      <c r="A116" s="20"/>
      <c r="B116" s="21"/>
      <c r="C116" s="22"/>
      <c r="D116" s="23"/>
      <c r="E116" s="46"/>
      <c r="F116" s="23"/>
      <c r="G11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6" s="44" t="str">
        <f>IF(AND(ISNUMBER(EToTable4[[#This Row],[Сана]]), ISNUMBER(EToTable4[[#This Row],[Тмин
(°С)]])), EToTable4[[#This Row],[Тмин
(°С)]]-TdewSubtract, "")</f>
        <v/>
      </c>
      <c r="I116" s="38" t="str">
        <f>IF(ISNUMBER(EToTable4[[#This Row],[Сана]]), _xlfn.DAYS(EToTable4[[#This Row],[Сана]], "1/1/" &amp; YEAR(EToTable4[[#This Row],[Сана]])) + 1, "")</f>
        <v/>
      </c>
      <c r="J116" s="35" t="str">
        <f>IF(AND(ISNUMBER(Altitude), ISNUMBER(EToTable4[[#This Row],[Сана]])),  ROUND(101.3 * POWER( (293-0.0065 * Altitude) / 293, 5.26), 2), "")</f>
        <v/>
      </c>
      <c r="K116" s="33" t="str">
        <f>IF(ISNUMBER(EToTable4[[#This Row],[P]]), (Cp * EToTable4[[#This Row],[P]]) / (0.622 * 2.45), "")</f>
        <v/>
      </c>
      <c r="L11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6" s="35" t="str">
        <f>IF(ISNUMBER(EToTable4[[#This Row],[J]]), 0.409  * SIN( (2*PI()/365) * EToTable4[[#This Row],[J]] - 1.39), "")</f>
        <v/>
      </c>
      <c r="N116" s="30" t="str">
        <f>IF(ISNUMBER(EToTable4[[#This Row],[J]]), ROUND(1+0.033 * COS( (2*PI()/365) * EToTable4[[#This Row],[J]]), 4), "")</f>
        <v/>
      </c>
      <c r="O116" s="36" t="str">
        <f>IF(AND(ISNUMBER(Latitude), ISNUMBER(EToTable4[[#This Row],[Сана]])), ROUND((Latitude / 180) * PI(), 3), "")</f>
        <v/>
      </c>
      <c r="P116" s="35" t="str">
        <f>IF(AND(ISNUMBER(EToTable4[[#This Row],[φ]]), ISNUMBER(EToTable4[[#This Row],[δ (rad)]])), ACOS( - 1 * TAN(EToTable4[[#This Row],[φ]]) * TAN(EToTable4[[#This Row],[δ (rad)]])), "")</f>
        <v/>
      </c>
      <c r="Q11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6" s="35" t="str">
        <f xml:space="preserve"> IF(ISNUMBER(EToTable4[[#This Row],[ωs]]), ( 24 / PI()) * EToTable4[[#This Row],[ωs]], "")</f>
        <v/>
      </c>
      <c r="S116" s="35" t="str">
        <f>IF(ISNUMBER(EToTable4[[#This Row],[Тмин
(°С)]]), 0.6108 * EXP( 17.27 * EToTable4[[#This Row],[Тмин
(°С)]] / (EToTable4[[#This Row],[Тмин
(°С)]]+237.3)), "")</f>
        <v/>
      </c>
      <c r="T116" s="35" t="str">
        <f>IF(ISNUMBER(EToTable4[[#This Row],[Тмакс
(°С)]]), 0.6108 * EXP( 17.27 * EToTable4[[#This Row],[Тмакс
(°С)]] / (EToTable4[[#This Row],[Тмакс
(°С)]]+237.3)), "")</f>
        <v/>
      </c>
      <c r="U116" s="35" t="str">
        <f>IF(AND(ISNUMBER(EToTable4[[#This Row],[e° (Tmin)]]), ISNUMBER(EToTable4[[#This Row],[e° (Tmax)]])), (EToTable4[[#This Row],[e° (Tmax)]]+EToTable4[[#This Row],[e° (Tmin)]])/2, "")</f>
        <v/>
      </c>
      <c r="V116" s="28" t="str">
        <f>IF(ISNUMBER(EToTable4[[#This Row],[Tdew]]), 0.6108 * EXP( 17.27 * (EToTable4[[#This Row],[Tdew]]) / (EToTable4[[#This Row],[Tdew]]+237.3)), "")</f>
        <v/>
      </c>
      <c r="W116" s="30" t="str">
        <f xml:space="preserve"> EToTable4[[#This Row],[e° (Tdew)]]</f>
        <v/>
      </c>
      <c r="X116" s="28" t="str">
        <f>IF(AND(ISNUMBER(EToTable4[[#This Row],[es]]), ISNUMBER(EToTable4[[#This Row],[ea]])), EToTable4[[#This Row],[es]]-EToTable4[[#This Row],[ea]], "")</f>
        <v/>
      </c>
      <c r="Y116" s="35" t="str">
        <f>IF(ISNUMBER(EToTable4[[#This Row],[Ra]]), (as+bs)*EToTable4[[#This Row],[Ra]], "")</f>
        <v/>
      </c>
      <c r="Z11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6" s="35" t="str">
        <f>IF(ISNUMBER(EToTable4[[#This Row],[Rs]]), (1-albedo)*EToTable4[[#This Row],[Rs]], "")</f>
        <v/>
      </c>
      <c r="AB11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6" s="35" t="str">
        <f>IF(AND(ISNUMBER(EToTable4[[#This Row],[Rns]]), ISNUMBER(EToTable4[[#This Row],[Rnl]])), EToTable4[[#This Row],[Rns]]-EToTable4[[#This Row],[Rnl]], "")</f>
        <v/>
      </c>
      <c r="AD11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7" spans="1:31" x14ac:dyDescent="0.25">
      <c r="A117" s="20"/>
      <c r="B117" s="21"/>
      <c r="C117" s="22"/>
      <c r="D117" s="23"/>
      <c r="E117" s="46"/>
      <c r="F117" s="23"/>
      <c r="G11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7" s="44" t="str">
        <f>IF(AND(ISNUMBER(EToTable4[[#This Row],[Сана]]), ISNUMBER(EToTable4[[#This Row],[Тмин
(°С)]])), EToTable4[[#This Row],[Тмин
(°С)]]-TdewSubtract, "")</f>
        <v/>
      </c>
      <c r="I117" s="38" t="str">
        <f>IF(ISNUMBER(EToTable4[[#This Row],[Сана]]), _xlfn.DAYS(EToTable4[[#This Row],[Сана]], "1/1/" &amp; YEAR(EToTable4[[#This Row],[Сана]])) + 1, "")</f>
        <v/>
      </c>
      <c r="J117" s="35" t="str">
        <f>IF(AND(ISNUMBER(Altitude), ISNUMBER(EToTable4[[#This Row],[Сана]])),  ROUND(101.3 * POWER( (293-0.0065 * Altitude) / 293, 5.26), 2), "")</f>
        <v/>
      </c>
      <c r="K117" s="33" t="str">
        <f>IF(ISNUMBER(EToTable4[[#This Row],[P]]), (Cp * EToTable4[[#This Row],[P]]) / (0.622 * 2.45), "")</f>
        <v/>
      </c>
      <c r="L11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7" s="35" t="str">
        <f>IF(ISNUMBER(EToTable4[[#This Row],[J]]), 0.409  * SIN( (2*PI()/365) * EToTable4[[#This Row],[J]] - 1.39), "")</f>
        <v/>
      </c>
      <c r="N117" s="30" t="str">
        <f>IF(ISNUMBER(EToTable4[[#This Row],[J]]), ROUND(1+0.033 * COS( (2*PI()/365) * EToTable4[[#This Row],[J]]), 4), "")</f>
        <v/>
      </c>
      <c r="O117" s="36" t="str">
        <f>IF(AND(ISNUMBER(Latitude), ISNUMBER(EToTable4[[#This Row],[Сана]])), ROUND((Latitude / 180) * PI(), 3), "")</f>
        <v/>
      </c>
      <c r="P117" s="35" t="str">
        <f>IF(AND(ISNUMBER(EToTable4[[#This Row],[φ]]), ISNUMBER(EToTable4[[#This Row],[δ (rad)]])), ACOS( - 1 * TAN(EToTable4[[#This Row],[φ]]) * TAN(EToTable4[[#This Row],[δ (rad)]])), "")</f>
        <v/>
      </c>
      <c r="Q11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7" s="35" t="str">
        <f xml:space="preserve"> IF(ISNUMBER(EToTable4[[#This Row],[ωs]]), ( 24 / PI()) * EToTable4[[#This Row],[ωs]], "")</f>
        <v/>
      </c>
      <c r="S117" s="35" t="str">
        <f>IF(ISNUMBER(EToTable4[[#This Row],[Тмин
(°С)]]), 0.6108 * EXP( 17.27 * EToTable4[[#This Row],[Тмин
(°С)]] / (EToTable4[[#This Row],[Тмин
(°С)]]+237.3)), "")</f>
        <v/>
      </c>
      <c r="T117" s="35" t="str">
        <f>IF(ISNUMBER(EToTable4[[#This Row],[Тмакс
(°С)]]), 0.6108 * EXP( 17.27 * EToTable4[[#This Row],[Тмакс
(°С)]] / (EToTable4[[#This Row],[Тмакс
(°С)]]+237.3)), "")</f>
        <v/>
      </c>
      <c r="U117" s="35" t="str">
        <f>IF(AND(ISNUMBER(EToTable4[[#This Row],[e° (Tmin)]]), ISNUMBER(EToTable4[[#This Row],[e° (Tmax)]])), (EToTable4[[#This Row],[e° (Tmax)]]+EToTable4[[#This Row],[e° (Tmin)]])/2, "")</f>
        <v/>
      </c>
      <c r="V117" s="28" t="str">
        <f>IF(ISNUMBER(EToTable4[[#This Row],[Tdew]]), 0.6108 * EXP( 17.27 * (EToTable4[[#This Row],[Tdew]]) / (EToTable4[[#This Row],[Tdew]]+237.3)), "")</f>
        <v/>
      </c>
      <c r="W117" s="30" t="str">
        <f xml:space="preserve"> EToTable4[[#This Row],[e° (Tdew)]]</f>
        <v/>
      </c>
      <c r="X117" s="28" t="str">
        <f>IF(AND(ISNUMBER(EToTable4[[#This Row],[es]]), ISNUMBER(EToTable4[[#This Row],[ea]])), EToTable4[[#This Row],[es]]-EToTable4[[#This Row],[ea]], "")</f>
        <v/>
      </c>
      <c r="Y117" s="35" t="str">
        <f>IF(ISNUMBER(EToTable4[[#This Row],[Ra]]), (as+bs)*EToTable4[[#This Row],[Ra]], "")</f>
        <v/>
      </c>
      <c r="Z11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7" s="35" t="str">
        <f>IF(ISNUMBER(EToTable4[[#This Row],[Rs]]), (1-albedo)*EToTable4[[#This Row],[Rs]], "")</f>
        <v/>
      </c>
      <c r="AB11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7" s="35" t="str">
        <f>IF(AND(ISNUMBER(EToTable4[[#This Row],[Rns]]), ISNUMBER(EToTable4[[#This Row],[Rnl]])), EToTable4[[#This Row],[Rns]]-EToTable4[[#This Row],[Rnl]], "")</f>
        <v/>
      </c>
      <c r="AD11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8" spans="1:31" x14ac:dyDescent="0.25">
      <c r="A118" s="20"/>
      <c r="B118" s="21"/>
      <c r="C118" s="22"/>
      <c r="D118" s="23"/>
      <c r="E118" s="46"/>
      <c r="F118" s="23"/>
      <c r="G11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8" s="44" t="str">
        <f>IF(AND(ISNUMBER(EToTable4[[#This Row],[Сана]]), ISNUMBER(EToTable4[[#This Row],[Тмин
(°С)]])), EToTable4[[#This Row],[Тмин
(°С)]]-TdewSubtract, "")</f>
        <v/>
      </c>
      <c r="I118" s="38" t="str">
        <f>IF(ISNUMBER(EToTable4[[#This Row],[Сана]]), _xlfn.DAYS(EToTable4[[#This Row],[Сана]], "1/1/" &amp; YEAR(EToTable4[[#This Row],[Сана]])) + 1, "")</f>
        <v/>
      </c>
      <c r="J118" s="35" t="str">
        <f>IF(AND(ISNUMBER(Altitude), ISNUMBER(EToTable4[[#This Row],[Сана]])),  ROUND(101.3 * POWER( (293-0.0065 * Altitude) / 293, 5.26), 2), "")</f>
        <v/>
      </c>
      <c r="K118" s="33" t="str">
        <f>IF(ISNUMBER(EToTable4[[#This Row],[P]]), (Cp * EToTable4[[#This Row],[P]]) / (0.622 * 2.45), "")</f>
        <v/>
      </c>
      <c r="L11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8" s="35" t="str">
        <f>IF(ISNUMBER(EToTable4[[#This Row],[J]]), 0.409  * SIN( (2*PI()/365) * EToTable4[[#This Row],[J]] - 1.39), "")</f>
        <v/>
      </c>
      <c r="N118" s="30" t="str">
        <f>IF(ISNUMBER(EToTable4[[#This Row],[J]]), ROUND(1+0.033 * COS( (2*PI()/365) * EToTable4[[#This Row],[J]]), 4), "")</f>
        <v/>
      </c>
      <c r="O118" s="36" t="str">
        <f>IF(AND(ISNUMBER(Latitude), ISNUMBER(EToTable4[[#This Row],[Сана]])), ROUND((Latitude / 180) * PI(), 3), "")</f>
        <v/>
      </c>
      <c r="P118" s="35" t="str">
        <f>IF(AND(ISNUMBER(EToTable4[[#This Row],[φ]]), ISNUMBER(EToTable4[[#This Row],[δ (rad)]])), ACOS( - 1 * TAN(EToTable4[[#This Row],[φ]]) * TAN(EToTable4[[#This Row],[δ (rad)]])), "")</f>
        <v/>
      </c>
      <c r="Q11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8" s="35" t="str">
        <f xml:space="preserve"> IF(ISNUMBER(EToTable4[[#This Row],[ωs]]), ( 24 / PI()) * EToTable4[[#This Row],[ωs]], "")</f>
        <v/>
      </c>
      <c r="S118" s="35" t="str">
        <f>IF(ISNUMBER(EToTable4[[#This Row],[Тмин
(°С)]]), 0.6108 * EXP( 17.27 * EToTable4[[#This Row],[Тмин
(°С)]] / (EToTable4[[#This Row],[Тмин
(°С)]]+237.3)), "")</f>
        <v/>
      </c>
      <c r="T118" s="35" t="str">
        <f>IF(ISNUMBER(EToTable4[[#This Row],[Тмакс
(°С)]]), 0.6108 * EXP( 17.27 * EToTable4[[#This Row],[Тмакс
(°С)]] / (EToTable4[[#This Row],[Тмакс
(°С)]]+237.3)), "")</f>
        <v/>
      </c>
      <c r="U118" s="35" t="str">
        <f>IF(AND(ISNUMBER(EToTable4[[#This Row],[e° (Tmin)]]), ISNUMBER(EToTable4[[#This Row],[e° (Tmax)]])), (EToTable4[[#This Row],[e° (Tmax)]]+EToTable4[[#This Row],[e° (Tmin)]])/2, "")</f>
        <v/>
      </c>
      <c r="V118" s="28" t="str">
        <f>IF(ISNUMBER(EToTable4[[#This Row],[Tdew]]), 0.6108 * EXP( 17.27 * (EToTable4[[#This Row],[Tdew]]) / (EToTable4[[#This Row],[Tdew]]+237.3)), "")</f>
        <v/>
      </c>
      <c r="W118" s="30" t="str">
        <f xml:space="preserve"> EToTable4[[#This Row],[e° (Tdew)]]</f>
        <v/>
      </c>
      <c r="X118" s="28" t="str">
        <f>IF(AND(ISNUMBER(EToTable4[[#This Row],[es]]), ISNUMBER(EToTable4[[#This Row],[ea]])), EToTable4[[#This Row],[es]]-EToTable4[[#This Row],[ea]], "")</f>
        <v/>
      </c>
      <c r="Y118" s="35" t="str">
        <f>IF(ISNUMBER(EToTable4[[#This Row],[Ra]]), (as+bs)*EToTable4[[#This Row],[Ra]], "")</f>
        <v/>
      </c>
      <c r="Z11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8" s="35" t="str">
        <f>IF(ISNUMBER(EToTable4[[#This Row],[Rs]]), (1-albedo)*EToTable4[[#This Row],[Rs]], "")</f>
        <v/>
      </c>
      <c r="AB11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8" s="35" t="str">
        <f>IF(AND(ISNUMBER(EToTable4[[#This Row],[Rns]]), ISNUMBER(EToTable4[[#This Row],[Rnl]])), EToTable4[[#This Row],[Rns]]-EToTable4[[#This Row],[Rnl]], "")</f>
        <v/>
      </c>
      <c r="AD11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19" spans="1:31" x14ac:dyDescent="0.25">
      <c r="A119" s="20"/>
      <c r="B119" s="21"/>
      <c r="C119" s="22"/>
      <c r="D119" s="23"/>
      <c r="E119" s="46"/>
      <c r="F119" s="23"/>
      <c r="G11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19" s="44" t="str">
        <f>IF(AND(ISNUMBER(EToTable4[[#This Row],[Сана]]), ISNUMBER(EToTable4[[#This Row],[Тмин
(°С)]])), EToTable4[[#This Row],[Тмин
(°С)]]-TdewSubtract, "")</f>
        <v/>
      </c>
      <c r="I119" s="38" t="str">
        <f>IF(ISNUMBER(EToTable4[[#This Row],[Сана]]), _xlfn.DAYS(EToTable4[[#This Row],[Сана]], "1/1/" &amp; YEAR(EToTable4[[#This Row],[Сана]])) + 1, "")</f>
        <v/>
      </c>
      <c r="J119" s="35" t="str">
        <f>IF(AND(ISNUMBER(Altitude), ISNUMBER(EToTable4[[#This Row],[Сана]])),  ROUND(101.3 * POWER( (293-0.0065 * Altitude) / 293, 5.26), 2), "")</f>
        <v/>
      </c>
      <c r="K119" s="33" t="str">
        <f>IF(ISNUMBER(EToTable4[[#This Row],[P]]), (Cp * EToTable4[[#This Row],[P]]) / (0.622 * 2.45), "")</f>
        <v/>
      </c>
      <c r="L11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19" s="35" t="str">
        <f>IF(ISNUMBER(EToTable4[[#This Row],[J]]), 0.409  * SIN( (2*PI()/365) * EToTable4[[#This Row],[J]] - 1.39), "")</f>
        <v/>
      </c>
      <c r="N119" s="30" t="str">
        <f>IF(ISNUMBER(EToTable4[[#This Row],[J]]), ROUND(1+0.033 * COS( (2*PI()/365) * EToTable4[[#This Row],[J]]), 4), "")</f>
        <v/>
      </c>
      <c r="O119" s="36" t="str">
        <f>IF(AND(ISNUMBER(Latitude), ISNUMBER(EToTable4[[#This Row],[Сана]])), ROUND((Latitude / 180) * PI(), 3), "")</f>
        <v/>
      </c>
      <c r="P119" s="35" t="str">
        <f>IF(AND(ISNUMBER(EToTable4[[#This Row],[φ]]), ISNUMBER(EToTable4[[#This Row],[δ (rad)]])), ACOS( - 1 * TAN(EToTable4[[#This Row],[φ]]) * TAN(EToTable4[[#This Row],[δ (rad)]])), "")</f>
        <v/>
      </c>
      <c r="Q11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19" s="35" t="str">
        <f xml:space="preserve"> IF(ISNUMBER(EToTable4[[#This Row],[ωs]]), ( 24 / PI()) * EToTable4[[#This Row],[ωs]], "")</f>
        <v/>
      </c>
      <c r="S119" s="35" t="str">
        <f>IF(ISNUMBER(EToTable4[[#This Row],[Тмин
(°С)]]), 0.6108 * EXP( 17.27 * EToTable4[[#This Row],[Тмин
(°С)]] / (EToTable4[[#This Row],[Тмин
(°С)]]+237.3)), "")</f>
        <v/>
      </c>
      <c r="T119" s="35" t="str">
        <f>IF(ISNUMBER(EToTable4[[#This Row],[Тмакс
(°С)]]), 0.6108 * EXP( 17.27 * EToTable4[[#This Row],[Тмакс
(°С)]] / (EToTable4[[#This Row],[Тмакс
(°С)]]+237.3)), "")</f>
        <v/>
      </c>
      <c r="U119" s="35" t="str">
        <f>IF(AND(ISNUMBER(EToTable4[[#This Row],[e° (Tmin)]]), ISNUMBER(EToTable4[[#This Row],[e° (Tmax)]])), (EToTable4[[#This Row],[e° (Tmax)]]+EToTable4[[#This Row],[e° (Tmin)]])/2, "")</f>
        <v/>
      </c>
      <c r="V119" s="28" t="str">
        <f>IF(ISNUMBER(EToTable4[[#This Row],[Tdew]]), 0.6108 * EXP( 17.27 * (EToTable4[[#This Row],[Tdew]]) / (EToTable4[[#This Row],[Tdew]]+237.3)), "")</f>
        <v/>
      </c>
      <c r="W119" s="30" t="str">
        <f xml:space="preserve"> EToTable4[[#This Row],[e° (Tdew)]]</f>
        <v/>
      </c>
      <c r="X119" s="28" t="str">
        <f>IF(AND(ISNUMBER(EToTable4[[#This Row],[es]]), ISNUMBER(EToTable4[[#This Row],[ea]])), EToTable4[[#This Row],[es]]-EToTable4[[#This Row],[ea]], "")</f>
        <v/>
      </c>
      <c r="Y119" s="35" t="str">
        <f>IF(ISNUMBER(EToTable4[[#This Row],[Ra]]), (as+bs)*EToTable4[[#This Row],[Ra]], "")</f>
        <v/>
      </c>
      <c r="Z11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19" s="35" t="str">
        <f>IF(ISNUMBER(EToTable4[[#This Row],[Rs]]), (1-albedo)*EToTable4[[#This Row],[Rs]], "")</f>
        <v/>
      </c>
      <c r="AB11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19" s="35" t="str">
        <f>IF(AND(ISNUMBER(EToTable4[[#This Row],[Rns]]), ISNUMBER(EToTable4[[#This Row],[Rnl]])), EToTable4[[#This Row],[Rns]]-EToTable4[[#This Row],[Rnl]], "")</f>
        <v/>
      </c>
      <c r="AD11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1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0" spans="1:31" x14ac:dyDescent="0.25">
      <c r="A120" s="20"/>
      <c r="B120" s="21"/>
      <c r="C120" s="22"/>
      <c r="D120" s="23"/>
      <c r="E120" s="46"/>
      <c r="F120" s="23"/>
      <c r="G12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0" s="44" t="str">
        <f>IF(AND(ISNUMBER(EToTable4[[#This Row],[Сана]]), ISNUMBER(EToTable4[[#This Row],[Тмин
(°С)]])), EToTable4[[#This Row],[Тмин
(°С)]]-TdewSubtract, "")</f>
        <v/>
      </c>
      <c r="I120" s="38" t="str">
        <f>IF(ISNUMBER(EToTable4[[#This Row],[Сана]]), _xlfn.DAYS(EToTable4[[#This Row],[Сана]], "1/1/" &amp; YEAR(EToTable4[[#This Row],[Сана]])) + 1, "")</f>
        <v/>
      </c>
      <c r="J120" s="35" t="str">
        <f>IF(AND(ISNUMBER(Altitude), ISNUMBER(EToTable4[[#This Row],[Сана]])),  ROUND(101.3 * POWER( (293-0.0065 * Altitude) / 293, 5.26), 2), "")</f>
        <v/>
      </c>
      <c r="K120" s="33" t="str">
        <f>IF(ISNUMBER(EToTable4[[#This Row],[P]]), (Cp * EToTable4[[#This Row],[P]]) / (0.622 * 2.45), "")</f>
        <v/>
      </c>
      <c r="L12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0" s="35" t="str">
        <f>IF(ISNUMBER(EToTable4[[#This Row],[J]]), 0.409  * SIN( (2*PI()/365) * EToTable4[[#This Row],[J]] - 1.39), "")</f>
        <v/>
      </c>
      <c r="N120" s="30" t="str">
        <f>IF(ISNUMBER(EToTable4[[#This Row],[J]]), ROUND(1+0.033 * COS( (2*PI()/365) * EToTable4[[#This Row],[J]]), 4), "")</f>
        <v/>
      </c>
      <c r="O120" s="36" t="str">
        <f>IF(AND(ISNUMBER(Latitude), ISNUMBER(EToTable4[[#This Row],[Сана]])), ROUND((Latitude / 180) * PI(), 3), "")</f>
        <v/>
      </c>
      <c r="P120" s="35" t="str">
        <f>IF(AND(ISNUMBER(EToTable4[[#This Row],[φ]]), ISNUMBER(EToTable4[[#This Row],[δ (rad)]])), ACOS( - 1 * TAN(EToTable4[[#This Row],[φ]]) * TAN(EToTable4[[#This Row],[δ (rad)]])), "")</f>
        <v/>
      </c>
      <c r="Q12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0" s="35" t="str">
        <f xml:space="preserve"> IF(ISNUMBER(EToTable4[[#This Row],[ωs]]), ( 24 / PI()) * EToTable4[[#This Row],[ωs]], "")</f>
        <v/>
      </c>
      <c r="S120" s="35" t="str">
        <f>IF(ISNUMBER(EToTable4[[#This Row],[Тмин
(°С)]]), 0.6108 * EXP( 17.27 * EToTable4[[#This Row],[Тмин
(°С)]] / (EToTable4[[#This Row],[Тмин
(°С)]]+237.3)), "")</f>
        <v/>
      </c>
      <c r="T120" s="35" t="str">
        <f>IF(ISNUMBER(EToTable4[[#This Row],[Тмакс
(°С)]]), 0.6108 * EXP( 17.27 * EToTable4[[#This Row],[Тмакс
(°С)]] / (EToTable4[[#This Row],[Тмакс
(°С)]]+237.3)), "")</f>
        <v/>
      </c>
      <c r="U120" s="35" t="str">
        <f>IF(AND(ISNUMBER(EToTable4[[#This Row],[e° (Tmin)]]), ISNUMBER(EToTable4[[#This Row],[e° (Tmax)]])), (EToTable4[[#This Row],[e° (Tmax)]]+EToTable4[[#This Row],[e° (Tmin)]])/2, "")</f>
        <v/>
      </c>
      <c r="V120" s="28" t="str">
        <f>IF(ISNUMBER(EToTable4[[#This Row],[Tdew]]), 0.6108 * EXP( 17.27 * (EToTable4[[#This Row],[Tdew]]) / (EToTable4[[#This Row],[Tdew]]+237.3)), "")</f>
        <v/>
      </c>
      <c r="W120" s="30" t="str">
        <f xml:space="preserve"> EToTable4[[#This Row],[e° (Tdew)]]</f>
        <v/>
      </c>
      <c r="X120" s="28" t="str">
        <f>IF(AND(ISNUMBER(EToTable4[[#This Row],[es]]), ISNUMBER(EToTable4[[#This Row],[ea]])), EToTable4[[#This Row],[es]]-EToTable4[[#This Row],[ea]], "")</f>
        <v/>
      </c>
      <c r="Y120" s="35" t="str">
        <f>IF(ISNUMBER(EToTable4[[#This Row],[Ra]]), (as+bs)*EToTable4[[#This Row],[Ra]], "")</f>
        <v/>
      </c>
      <c r="Z12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0" s="35" t="str">
        <f>IF(ISNUMBER(EToTable4[[#This Row],[Rs]]), (1-albedo)*EToTable4[[#This Row],[Rs]], "")</f>
        <v/>
      </c>
      <c r="AB12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0" s="35" t="str">
        <f>IF(AND(ISNUMBER(EToTable4[[#This Row],[Rns]]), ISNUMBER(EToTable4[[#This Row],[Rnl]])), EToTable4[[#This Row],[Rns]]-EToTable4[[#This Row],[Rnl]], "")</f>
        <v/>
      </c>
      <c r="AD12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1" spans="1:31" x14ac:dyDescent="0.25">
      <c r="A121" s="20"/>
      <c r="B121" s="21"/>
      <c r="C121" s="22"/>
      <c r="D121" s="23"/>
      <c r="E121" s="46"/>
      <c r="F121" s="23"/>
      <c r="G12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1" s="44" t="str">
        <f>IF(AND(ISNUMBER(EToTable4[[#This Row],[Сана]]), ISNUMBER(EToTable4[[#This Row],[Тмин
(°С)]])), EToTable4[[#This Row],[Тмин
(°С)]]-TdewSubtract, "")</f>
        <v/>
      </c>
      <c r="I121" s="38" t="str">
        <f>IF(ISNUMBER(EToTable4[[#This Row],[Сана]]), _xlfn.DAYS(EToTable4[[#This Row],[Сана]], "1/1/" &amp; YEAR(EToTable4[[#This Row],[Сана]])) + 1, "")</f>
        <v/>
      </c>
      <c r="J121" s="35" t="str">
        <f>IF(AND(ISNUMBER(Altitude), ISNUMBER(EToTable4[[#This Row],[Сана]])),  ROUND(101.3 * POWER( (293-0.0065 * Altitude) / 293, 5.26), 2), "")</f>
        <v/>
      </c>
      <c r="K121" s="33" t="str">
        <f>IF(ISNUMBER(EToTable4[[#This Row],[P]]), (Cp * EToTable4[[#This Row],[P]]) / (0.622 * 2.45), "")</f>
        <v/>
      </c>
      <c r="L12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1" s="35" t="str">
        <f>IF(ISNUMBER(EToTable4[[#This Row],[J]]), 0.409  * SIN( (2*PI()/365) * EToTable4[[#This Row],[J]] - 1.39), "")</f>
        <v/>
      </c>
      <c r="N121" s="30" t="str">
        <f>IF(ISNUMBER(EToTable4[[#This Row],[J]]), ROUND(1+0.033 * COS( (2*PI()/365) * EToTable4[[#This Row],[J]]), 4), "")</f>
        <v/>
      </c>
      <c r="O121" s="36" t="str">
        <f>IF(AND(ISNUMBER(Latitude), ISNUMBER(EToTable4[[#This Row],[Сана]])), ROUND((Latitude / 180) * PI(), 3), "")</f>
        <v/>
      </c>
      <c r="P121" s="35" t="str">
        <f>IF(AND(ISNUMBER(EToTable4[[#This Row],[φ]]), ISNUMBER(EToTable4[[#This Row],[δ (rad)]])), ACOS( - 1 * TAN(EToTable4[[#This Row],[φ]]) * TAN(EToTable4[[#This Row],[δ (rad)]])), "")</f>
        <v/>
      </c>
      <c r="Q12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1" s="35" t="str">
        <f xml:space="preserve"> IF(ISNUMBER(EToTable4[[#This Row],[ωs]]), ( 24 / PI()) * EToTable4[[#This Row],[ωs]], "")</f>
        <v/>
      </c>
      <c r="S121" s="35" t="str">
        <f>IF(ISNUMBER(EToTable4[[#This Row],[Тмин
(°С)]]), 0.6108 * EXP( 17.27 * EToTable4[[#This Row],[Тмин
(°С)]] / (EToTable4[[#This Row],[Тмин
(°С)]]+237.3)), "")</f>
        <v/>
      </c>
      <c r="T121" s="35" t="str">
        <f>IF(ISNUMBER(EToTable4[[#This Row],[Тмакс
(°С)]]), 0.6108 * EXP( 17.27 * EToTable4[[#This Row],[Тмакс
(°С)]] / (EToTable4[[#This Row],[Тмакс
(°С)]]+237.3)), "")</f>
        <v/>
      </c>
      <c r="U121" s="35" t="str">
        <f>IF(AND(ISNUMBER(EToTable4[[#This Row],[e° (Tmin)]]), ISNUMBER(EToTable4[[#This Row],[e° (Tmax)]])), (EToTable4[[#This Row],[e° (Tmax)]]+EToTable4[[#This Row],[e° (Tmin)]])/2, "")</f>
        <v/>
      </c>
      <c r="V121" s="28" t="str">
        <f>IF(ISNUMBER(EToTable4[[#This Row],[Tdew]]), 0.6108 * EXP( 17.27 * (EToTable4[[#This Row],[Tdew]]) / (EToTable4[[#This Row],[Tdew]]+237.3)), "")</f>
        <v/>
      </c>
      <c r="W121" s="30" t="str">
        <f xml:space="preserve"> EToTable4[[#This Row],[e° (Tdew)]]</f>
        <v/>
      </c>
      <c r="X121" s="28" t="str">
        <f>IF(AND(ISNUMBER(EToTable4[[#This Row],[es]]), ISNUMBER(EToTable4[[#This Row],[ea]])), EToTable4[[#This Row],[es]]-EToTable4[[#This Row],[ea]], "")</f>
        <v/>
      </c>
      <c r="Y121" s="35" t="str">
        <f>IF(ISNUMBER(EToTable4[[#This Row],[Ra]]), (as+bs)*EToTable4[[#This Row],[Ra]], "")</f>
        <v/>
      </c>
      <c r="Z12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1" s="35" t="str">
        <f>IF(ISNUMBER(EToTable4[[#This Row],[Rs]]), (1-albedo)*EToTable4[[#This Row],[Rs]], "")</f>
        <v/>
      </c>
      <c r="AB12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1" s="35" t="str">
        <f>IF(AND(ISNUMBER(EToTable4[[#This Row],[Rns]]), ISNUMBER(EToTable4[[#This Row],[Rnl]])), EToTable4[[#This Row],[Rns]]-EToTable4[[#This Row],[Rnl]], "")</f>
        <v/>
      </c>
      <c r="AD12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2" spans="1:31" x14ac:dyDescent="0.25">
      <c r="A122" s="20"/>
      <c r="B122" s="21"/>
      <c r="C122" s="22"/>
      <c r="D122" s="23"/>
      <c r="E122" s="46"/>
      <c r="F122" s="23"/>
      <c r="G12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2" s="44" t="str">
        <f>IF(AND(ISNUMBER(EToTable4[[#This Row],[Сана]]), ISNUMBER(EToTable4[[#This Row],[Тмин
(°С)]])), EToTable4[[#This Row],[Тмин
(°С)]]-TdewSubtract, "")</f>
        <v/>
      </c>
      <c r="I122" s="38" t="str">
        <f>IF(ISNUMBER(EToTable4[[#This Row],[Сана]]), _xlfn.DAYS(EToTable4[[#This Row],[Сана]], "1/1/" &amp; YEAR(EToTable4[[#This Row],[Сана]])) + 1, "")</f>
        <v/>
      </c>
      <c r="J122" s="35" t="str">
        <f>IF(AND(ISNUMBER(Altitude), ISNUMBER(EToTable4[[#This Row],[Сана]])),  ROUND(101.3 * POWER( (293-0.0065 * Altitude) / 293, 5.26), 2), "")</f>
        <v/>
      </c>
      <c r="K122" s="33" t="str">
        <f>IF(ISNUMBER(EToTable4[[#This Row],[P]]), (Cp * EToTable4[[#This Row],[P]]) / (0.622 * 2.45), "")</f>
        <v/>
      </c>
      <c r="L12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2" s="35" t="str">
        <f>IF(ISNUMBER(EToTable4[[#This Row],[J]]), 0.409  * SIN( (2*PI()/365) * EToTable4[[#This Row],[J]] - 1.39), "")</f>
        <v/>
      </c>
      <c r="N122" s="30" t="str">
        <f>IF(ISNUMBER(EToTable4[[#This Row],[J]]), ROUND(1+0.033 * COS( (2*PI()/365) * EToTable4[[#This Row],[J]]), 4), "")</f>
        <v/>
      </c>
      <c r="O122" s="36" t="str">
        <f>IF(AND(ISNUMBER(Latitude), ISNUMBER(EToTable4[[#This Row],[Сана]])), ROUND((Latitude / 180) * PI(), 3), "")</f>
        <v/>
      </c>
      <c r="P122" s="35" t="str">
        <f>IF(AND(ISNUMBER(EToTable4[[#This Row],[φ]]), ISNUMBER(EToTable4[[#This Row],[δ (rad)]])), ACOS( - 1 * TAN(EToTable4[[#This Row],[φ]]) * TAN(EToTable4[[#This Row],[δ (rad)]])), "")</f>
        <v/>
      </c>
      <c r="Q12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2" s="35" t="str">
        <f xml:space="preserve"> IF(ISNUMBER(EToTable4[[#This Row],[ωs]]), ( 24 / PI()) * EToTable4[[#This Row],[ωs]], "")</f>
        <v/>
      </c>
      <c r="S122" s="35" t="str">
        <f>IF(ISNUMBER(EToTable4[[#This Row],[Тмин
(°С)]]), 0.6108 * EXP( 17.27 * EToTable4[[#This Row],[Тмин
(°С)]] / (EToTable4[[#This Row],[Тмин
(°С)]]+237.3)), "")</f>
        <v/>
      </c>
      <c r="T122" s="35" t="str">
        <f>IF(ISNUMBER(EToTable4[[#This Row],[Тмакс
(°С)]]), 0.6108 * EXP( 17.27 * EToTable4[[#This Row],[Тмакс
(°С)]] / (EToTable4[[#This Row],[Тмакс
(°С)]]+237.3)), "")</f>
        <v/>
      </c>
      <c r="U122" s="35" t="str">
        <f>IF(AND(ISNUMBER(EToTable4[[#This Row],[e° (Tmin)]]), ISNUMBER(EToTable4[[#This Row],[e° (Tmax)]])), (EToTable4[[#This Row],[e° (Tmax)]]+EToTable4[[#This Row],[e° (Tmin)]])/2, "")</f>
        <v/>
      </c>
      <c r="V122" s="28" t="str">
        <f>IF(ISNUMBER(EToTable4[[#This Row],[Tdew]]), 0.6108 * EXP( 17.27 * (EToTable4[[#This Row],[Tdew]]) / (EToTable4[[#This Row],[Tdew]]+237.3)), "")</f>
        <v/>
      </c>
      <c r="W122" s="30" t="str">
        <f xml:space="preserve"> EToTable4[[#This Row],[e° (Tdew)]]</f>
        <v/>
      </c>
      <c r="X122" s="28" t="str">
        <f>IF(AND(ISNUMBER(EToTable4[[#This Row],[es]]), ISNUMBER(EToTable4[[#This Row],[ea]])), EToTable4[[#This Row],[es]]-EToTable4[[#This Row],[ea]], "")</f>
        <v/>
      </c>
      <c r="Y122" s="35" t="str">
        <f>IF(ISNUMBER(EToTable4[[#This Row],[Ra]]), (as+bs)*EToTable4[[#This Row],[Ra]], "")</f>
        <v/>
      </c>
      <c r="Z12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2" s="35" t="str">
        <f>IF(ISNUMBER(EToTable4[[#This Row],[Rs]]), (1-albedo)*EToTable4[[#This Row],[Rs]], "")</f>
        <v/>
      </c>
      <c r="AB12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2" s="35" t="str">
        <f>IF(AND(ISNUMBER(EToTable4[[#This Row],[Rns]]), ISNUMBER(EToTable4[[#This Row],[Rnl]])), EToTable4[[#This Row],[Rns]]-EToTable4[[#This Row],[Rnl]], "")</f>
        <v/>
      </c>
      <c r="AD12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3" spans="1:31" x14ac:dyDescent="0.25">
      <c r="A123" s="20"/>
      <c r="B123" s="21"/>
      <c r="C123" s="22"/>
      <c r="D123" s="23"/>
      <c r="E123" s="46"/>
      <c r="F123" s="23"/>
      <c r="G12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3" s="44" t="str">
        <f>IF(AND(ISNUMBER(EToTable4[[#This Row],[Сана]]), ISNUMBER(EToTable4[[#This Row],[Тмин
(°С)]])), EToTable4[[#This Row],[Тмин
(°С)]]-TdewSubtract, "")</f>
        <v/>
      </c>
      <c r="I123" s="38" t="str">
        <f>IF(ISNUMBER(EToTable4[[#This Row],[Сана]]), _xlfn.DAYS(EToTable4[[#This Row],[Сана]], "1/1/" &amp; YEAR(EToTable4[[#This Row],[Сана]])) + 1, "")</f>
        <v/>
      </c>
      <c r="J123" s="35" t="str">
        <f>IF(AND(ISNUMBER(Altitude), ISNUMBER(EToTable4[[#This Row],[Сана]])),  ROUND(101.3 * POWER( (293-0.0065 * Altitude) / 293, 5.26), 2), "")</f>
        <v/>
      </c>
      <c r="K123" s="33" t="str">
        <f>IF(ISNUMBER(EToTable4[[#This Row],[P]]), (Cp * EToTable4[[#This Row],[P]]) / (0.622 * 2.45), "")</f>
        <v/>
      </c>
      <c r="L12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3" s="35" t="str">
        <f>IF(ISNUMBER(EToTable4[[#This Row],[J]]), 0.409  * SIN( (2*PI()/365) * EToTable4[[#This Row],[J]] - 1.39), "")</f>
        <v/>
      </c>
      <c r="N123" s="30" t="str">
        <f>IF(ISNUMBER(EToTable4[[#This Row],[J]]), ROUND(1+0.033 * COS( (2*PI()/365) * EToTable4[[#This Row],[J]]), 4), "")</f>
        <v/>
      </c>
      <c r="O123" s="36" t="str">
        <f>IF(AND(ISNUMBER(Latitude), ISNUMBER(EToTable4[[#This Row],[Сана]])), ROUND((Latitude / 180) * PI(), 3), "")</f>
        <v/>
      </c>
      <c r="P123" s="35" t="str">
        <f>IF(AND(ISNUMBER(EToTable4[[#This Row],[φ]]), ISNUMBER(EToTable4[[#This Row],[δ (rad)]])), ACOS( - 1 * TAN(EToTable4[[#This Row],[φ]]) * TAN(EToTable4[[#This Row],[δ (rad)]])), "")</f>
        <v/>
      </c>
      <c r="Q12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3" s="35" t="str">
        <f xml:space="preserve"> IF(ISNUMBER(EToTable4[[#This Row],[ωs]]), ( 24 / PI()) * EToTable4[[#This Row],[ωs]], "")</f>
        <v/>
      </c>
      <c r="S123" s="35" t="str">
        <f>IF(ISNUMBER(EToTable4[[#This Row],[Тмин
(°С)]]), 0.6108 * EXP( 17.27 * EToTable4[[#This Row],[Тмин
(°С)]] / (EToTable4[[#This Row],[Тмин
(°С)]]+237.3)), "")</f>
        <v/>
      </c>
      <c r="T123" s="35" t="str">
        <f>IF(ISNUMBER(EToTable4[[#This Row],[Тмакс
(°С)]]), 0.6108 * EXP( 17.27 * EToTable4[[#This Row],[Тмакс
(°С)]] / (EToTable4[[#This Row],[Тмакс
(°С)]]+237.3)), "")</f>
        <v/>
      </c>
      <c r="U123" s="35" t="str">
        <f>IF(AND(ISNUMBER(EToTable4[[#This Row],[e° (Tmin)]]), ISNUMBER(EToTable4[[#This Row],[e° (Tmax)]])), (EToTable4[[#This Row],[e° (Tmax)]]+EToTable4[[#This Row],[e° (Tmin)]])/2, "")</f>
        <v/>
      </c>
      <c r="V123" s="28" t="str">
        <f>IF(ISNUMBER(EToTable4[[#This Row],[Tdew]]), 0.6108 * EXP( 17.27 * (EToTable4[[#This Row],[Tdew]]) / (EToTable4[[#This Row],[Tdew]]+237.3)), "")</f>
        <v/>
      </c>
      <c r="W123" s="30" t="str">
        <f xml:space="preserve"> EToTable4[[#This Row],[e° (Tdew)]]</f>
        <v/>
      </c>
      <c r="X123" s="28" t="str">
        <f>IF(AND(ISNUMBER(EToTable4[[#This Row],[es]]), ISNUMBER(EToTable4[[#This Row],[ea]])), EToTable4[[#This Row],[es]]-EToTable4[[#This Row],[ea]], "")</f>
        <v/>
      </c>
      <c r="Y123" s="35" t="str">
        <f>IF(ISNUMBER(EToTable4[[#This Row],[Ra]]), (as+bs)*EToTable4[[#This Row],[Ra]], "")</f>
        <v/>
      </c>
      <c r="Z12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3" s="35" t="str">
        <f>IF(ISNUMBER(EToTable4[[#This Row],[Rs]]), (1-albedo)*EToTable4[[#This Row],[Rs]], "")</f>
        <v/>
      </c>
      <c r="AB12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3" s="35" t="str">
        <f>IF(AND(ISNUMBER(EToTable4[[#This Row],[Rns]]), ISNUMBER(EToTable4[[#This Row],[Rnl]])), EToTable4[[#This Row],[Rns]]-EToTable4[[#This Row],[Rnl]], "")</f>
        <v/>
      </c>
      <c r="AD12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4" spans="1:31" x14ac:dyDescent="0.25">
      <c r="A124" s="20"/>
      <c r="B124" s="21"/>
      <c r="C124" s="22"/>
      <c r="D124" s="23"/>
      <c r="E124" s="46"/>
      <c r="F124" s="23"/>
      <c r="G12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4" s="44" t="str">
        <f>IF(AND(ISNUMBER(EToTable4[[#This Row],[Сана]]), ISNUMBER(EToTable4[[#This Row],[Тмин
(°С)]])), EToTable4[[#This Row],[Тмин
(°С)]]-TdewSubtract, "")</f>
        <v/>
      </c>
      <c r="I124" s="38" t="str">
        <f>IF(ISNUMBER(EToTable4[[#This Row],[Сана]]), _xlfn.DAYS(EToTable4[[#This Row],[Сана]], "1/1/" &amp; YEAR(EToTable4[[#This Row],[Сана]])) + 1, "")</f>
        <v/>
      </c>
      <c r="J124" s="35" t="str">
        <f>IF(AND(ISNUMBER(Altitude), ISNUMBER(EToTable4[[#This Row],[Сана]])),  ROUND(101.3 * POWER( (293-0.0065 * Altitude) / 293, 5.26), 2), "")</f>
        <v/>
      </c>
      <c r="K124" s="33" t="str">
        <f>IF(ISNUMBER(EToTable4[[#This Row],[P]]), (Cp * EToTable4[[#This Row],[P]]) / (0.622 * 2.45), "")</f>
        <v/>
      </c>
      <c r="L12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4" s="35" t="str">
        <f>IF(ISNUMBER(EToTable4[[#This Row],[J]]), 0.409  * SIN( (2*PI()/365) * EToTable4[[#This Row],[J]] - 1.39), "")</f>
        <v/>
      </c>
      <c r="N124" s="30" t="str">
        <f>IF(ISNUMBER(EToTable4[[#This Row],[J]]), ROUND(1+0.033 * COS( (2*PI()/365) * EToTable4[[#This Row],[J]]), 4), "")</f>
        <v/>
      </c>
      <c r="O124" s="36" t="str">
        <f>IF(AND(ISNUMBER(Latitude), ISNUMBER(EToTable4[[#This Row],[Сана]])), ROUND((Latitude / 180) * PI(), 3), "")</f>
        <v/>
      </c>
      <c r="P124" s="35" t="str">
        <f>IF(AND(ISNUMBER(EToTable4[[#This Row],[φ]]), ISNUMBER(EToTable4[[#This Row],[δ (rad)]])), ACOS( - 1 * TAN(EToTable4[[#This Row],[φ]]) * TAN(EToTable4[[#This Row],[δ (rad)]])), "")</f>
        <v/>
      </c>
      <c r="Q12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4" s="35" t="str">
        <f xml:space="preserve"> IF(ISNUMBER(EToTable4[[#This Row],[ωs]]), ( 24 / PI()) * EToTable4[[#This Row],[ωs]], "")</f>
        <v/>
      </c>
      <c r="S124" s="35" t="str">
        <f>IF(ISNUMBER(EToTable4[[#This Row],[Тмин
(°С)]]), 0.6108 * EXP( 17.27 * EToTable4[[#This Row],[Тмин
(°С)]] / (EToTable4[[#This Row],[Тмин
(°С)]]+237.3)), "")</f>
        <v/>
      </c>
      <c r="T124" s="35" t="str">
        <f>IF(ISNUMBER(EToTable4[[#This Row],[Тмакс
(°С)]]), 0.6108 * EXP( 17.27 * EToTable4[[#This Row],[Тмакс
(°С)]] / (EToTable4[[#This Row],[Тмакс
(°С)]]+237.3)), "")</f>
        <v/>
      </c>
      <c r="U124" s="35" t="str">
        <f>IF(AND(ISNUMBER(EToTable4[[#This Row],[e° (Tmin)]]), ISNUMBER(EToTable4[[#This Row],[e° (Tmax)]])), (EToTable4[[#This Row],[e° (Tmax)]]+EToTable4[[#This Row],[e° (Tmin)]])/2, "")</f>
        <v/>
      </c>
      <c r="V124" s="28" t="str">
        <f>IF(ISNUMBER(EToTable4[[#This Row],[Tdew]]), 0.6108 * EXP( 17.27 * (EToTable4[[#This Row],[Tdew]]) / (EToTable4[[#This Row],[Tdew]]+237.3)), "")</f>
        <v/>
      </c>
      <c r="W124" s="30" t="str">
        <f xml:space="preserve"> EToTable4[[#This Row],[e° (Tdew)]]</f>
        <v/>
      </c>
      <c r="X124" s="28" t="str">
        <f>IF(AND(ISNUMBER(EToTable4[[#This Row],[es]]), ISNUMBER(EToTable4[[#This Row],[ea]])), EToTable4[[#This Row],[es]]-EToTable4[[#This Row],[ea]], "")</f>
        <v/>
      </c>
      <c r="Y124" s="35" t="str">
        <f>IF(ISNUMBER(EToTable4[[#This Row],[Ra]]), (as+bs)*EToTable4[[#This Row],[Ra]], "")</f>
        <v/>
      </c>
      <c r="Z12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4" s="35" t="str">
        <f>IF(ISNUMBER(EToTable4[[#This Row],[Rs]]), (1-albedo)*EToTable4[[#This Row],[Rs]], "")</f>
        <v/>
      </c>
      <c r="AB12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4" s="35" t="str">
        <f>IF(AND(ISNUMBER(EToTable4[[#This Row],[Rns]]), ISNUMBER(EToTable4[[#This Row],[Rnl]])), EToTable4[[#This Row],[Rns]]-EToTable4[[#This Row],[Rnl]], "")</f>
        <v/>
      </c>
      <c r="AD12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5" spans="1:31" x14ac:dyDescent="0.25">
      <c r="A125" s="20"/>
      <c r="B125" s="21"/>
      <c r="C125" s="22"/>
      <c r="D125" s="23"/>
      <c r="E125" s="46"/>
      <c r="F125" s="23"/>
      <c r="G12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5" s="44" t="str">
        <f>IF(AND(ISNUMBER(EToTable4[[#This Row],[Сана]]), ISNUMBER(EToTable4[[#This Row],[Тмин
(°С)]])), EToTable4[[#This Row],[Тмин
(°С)]]-TdewSubtract, "")</f>
        <v/>
      </c>
      <c r="I125" s="38" t="str">
        <f>IF(ISNUMBER(EToTable4[[#This Row],[Сана]]), _xlfn.DAYS(EToTable4[[#This Row],[Сана]], "1/1/" &amp; YEAR(EToTable4[[#This Row],[Сана]])) + 1, "")</f>
        <v/>
      </c>
      <c r="J125" s="35" t="str">
        <f>IF(AND(ISNUMBER(Altitude), ISNUMBER(EToTable4[[#This Row],[Сана]])),  ROUND(101.3 * POWER( (293-0.0065 * Altitude) / 293, 5.26), 2), "")</f>
        <v/>
      </c>
      <c r="K125" s="33" t="str">
        <f>IF(ISNUMBER(EToTable4[[#This Row],[P]]), (Cp * EToTable4[[#This Row],[P]]) / (0.622 * 2.45), "")</f>
        <v/>
      </c>
      <c r="L12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5" s="35" t="str">
        <f>IF(ISNUMBER(EToTable4[[#This Row],[J]]), 0.409  * SIN( (2*PI()/365) * EToTable4[[#This Row],[J]] - 1.39), "")</f>
        <v/>
      </c>
      <c r="N125" s="30" t="str">
        <f>IF(ISNUMBER(EToTable4[[#This Row],[J]]), ROUND(1+0.033 * COS( (2*PI()/365) * EToTable4[[#This Row],[J]]), 4), "")</f>
        <v/>
      </c>
      <c r="O125" s="36" t="str">
        <f>IF(AND(ISNUMBER(Latitude), ISNUMBER(EToTable4[[#This Row],[Сана]])), ROUND((Latitude / 180) * PI(), 3), "")</f>
        <v/>
      </c>
      <c r="P125" s="35" t="str">
        <f>IF(AND(ISNUMBER(EToTable4[[#This Row],[φ]]), ISNUMBER(EToTable4[[#This Row],[δ (rad)]])), ACOS( - 1 * TAN(EToTable4[[#This Row],[φ]]) * TAN(EToTable4[[#This Row],[δ (rad)]])), "")</f>
        <v/>
      </c>
      <c r="Q12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5" s="35" t="str">
        <f xml:space="preserve"> IF(ISNUMBER(EToTable4[[#This Row],[ωs]]), ( 24 / PI()) * EToTable4[[#This Row],[ωs]], "")</f>
        <v/>
      </c>
      <c r="S125" s="35" t="str">
        <f>IF(ISNUMBER(EToTable4[[#This Row],[Тмин
(°С)]]), 0.6108 * EXP( 17.27 * EToTable4[[#This Row],[Тмин
(°С)]] / (EToTable4[[#This Row],[Тмин
(°С)]]+237.3)), "")</f>
        <v/>
      </c>
      <c r="T125" s="35" t="str">
        <f>IF(ISNUMBER(EToTable4[[#This Row],[Тмакс
(°С)]]), 0.6108 * EXP( 17.27 * EToTable4[[#This Row],[Тмакс
(°С)]] / (EToTable4[[#This Row],[Тмакс
(°С)]]+237.3)), "")</f>
        <v/>
      </c>
      <c r="U125" s="35" t="str">
        <f>IF(AND(ISNUMBER(EToTable4[[#This Row],[e° (Tmin)]]), ISNUMBER(EToTable4[[#This Row],[e° (Tmax)]])), (EToTable4[[#This Row],[e° (Tmax)]]+EToTable4[[#This Row],[e° (Tmin)]])/2, "")</f>
        <v/>
      </c>
      <c r="V125" s="28" t="str">
        <f>IF(ISNUMBER(EToTable4[[#This Row],[Tdew]]), 0.6108 * EXP( 17.27 * (EToTable4[[#This Row],[Tdew]]) / (EToTable4[[#This Row],[Tdew]]+237.3)), "")</f>
        <v/>
      </c>
      <c r="W125" s="30" t="str">
        <f xml:space="preserve"> EToTable4[[#This Row],[e° (Tdew)]]</f>
        <v/>
      </c>
      <c r="X125" s="28" t="str">
        <f>IF(AND(ISNUMBER(EToTable4[[#This Row],[es]]), ISNUMBER(EToTable4[[#This Row],[ea]])), EToTable4[[#This Row],[es]]-EToTable4[[#This Row],[ea]], "")</f>
        <v/>
      </c>
      <c r="Y125" s="35" t="str">
        <f>IF(ISNUMBER(EToTable4[[#This Row],[Ra]]), (as+bs)*EToTable4[[#This Row],[Ra]], "")</f>
        <v/>
      </c>
      <c r="Z12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5" s="35" t="str">
        <f>IF(ISNUMBER(EToTable4[[#This Row],[Rs]]), (1-albedo)*EToTable4[[#This Row],[Rs]], "")</f>
        <v/>
      </c>
      <c r="AB12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5" s="35" t="str">
        <f>IF(AND(ISNUMBER(EToTable4[[#This Row],[Rns]]), ISNUMBER(EToTable4[[#This Row],[Rnl]])), EToTable4[[#This Row],[Rns]]-EToTable4[[#This Row],[Rnl]], "")</f>
        <v/>
      </c>
      <c r="AD12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6" spans="1:31" x14ac:dyDescent="0.25">
      <c r="A126" s="20"/>
      <c r="B126" s="21"/>
      <c r="C126" s="22"/>
      <c r="D126" s="23"/>
      <c r="E126" s="46"/>
      <c r="F126" s="23"/>
      <c r="G12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6" s="44" t="str">
        <f>IF(AND(ISNUMBER(EToTable4[[#This Row],[Сана]]), ISNUMBER(EToTable4[[#This Row],[Тмин
(°С)]])), EToTable4[[#This Row],[Тмин
(°С)]]-TdewSubtract, "")</f>
        <v/>
      </c>
      <c r="I126" s="38" t="str">
        <f>IF(ISNUMBER(EToTable4[[#This Row],[Сана]]), _xlfn.DAYS(EToTable4[[#This Row],[Сана]], "1/1/" &amp; YEAR(EToTable4[[#This Row],[Сана]])) + 1, "")</f>
        <v/>
      </c>
      <c r="J126" s="35" t="str">
        <f>IF(AND(ISNUMBER(Altitude), ISNUMBER(EToTable4[[#This Row],[Сана]])),  ROUND(101.3 * POWER( (293-0.0065 * Altitude) / 293, 5.26), 2), "")</f>
        <v/>
      </c>
      <c r="K126" s="33" t="str">
        <f>IF(ISNUMBER(EToTable4[[#This Row],[P]]), (Cp * EToTable4[[#This Row],[P]]) / (0.622 * 2.45), "")</f>
        <v/>
      </c>
      <c r="L12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6" s="35" t="str">
        <f>IF(ISNUMBER(EToTable4[[#This Row],[J]]), 0.409  * SIN( (2*PI()/365) * EToTable4[[#This Row],[J]] - 1.39), "")</f>
        <v/>
      </c>
      <c r="N126" s="30" t="str">
        <f>IF(ISNUMBER(EToTable4[[#This Row],[J]]), ROUND(1+0.033 * COS( (2*PI()/365) * EToTable4[[#This Row],[J]]), 4), "")</f>
        <v/>
      </c>
      <c r="O126" s="36" t="str">
        <f>IF(AND(ISNUMBER(Latitude), ISNUMBER(EToTable4[[#This Row],[Сана]])), ROUND((Latitude / 180) * PI(), 3), "")</f>
        <v/>
      </c>
      <c r="P126" s="35" t="str">
        <f>IF(AND(ISNUMBER(EToTable4[[#This Row],[φ]]), ISNUMBER(EToTable4[[#This Row],[δ (rad)]])), ACOS( - 1 * TAN(EToTable4[[#This Row],[φ]]) * TAN(EToTable4[[#This Row],[δ (rad)]])), "")</f>
        <v/>
      </c>
      <c r="Q12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6" s="35" t="str">
        <f xml:space="preserve"> IF(ISNUMBER(EToTable4[[#This Row],[ωs]]), ( 24 / PI()) * EToTable4[[#This Row],[ωs]], "")</f>
        <v/>
      </c>
      <c r="S126" s="35" t="str">
        <f>IF(ISNUMBER(EToTable4[[#This Row],[Тмин
(°С)]]), 0.6108 * EXP( 17.27 * EToTable4[[#This Row],[Тмин
(°С)]] / (EToTable4[[#This Row],[Тмин
(°С)]]+237.3)), "")</f>
        <v/>
      </c>
      <c r="T126" s="35" t="str">
        <f>IF(ISNUMBER(EToTable4[[#This Row],[Тмакс
(°С)]]), 0.6108 * EXP( 17.27 * EToTable4[[#This Row],[Тмакс
(°С)]] / (EToTable4[[#This Row],[Тмакс
(°С)]]+237.3)), "")</f>
        <v/>
      </c>
      <c r="U126" s="35" t="str">
        <f>IF(AND(ISNUMBER(EToTable4[[#This Row],[e° (Tmin)]]), ISNUMBER(EToTable4[[#This Row],[e° (Tmax)]])), (EToTable4[[#This Row],[e° (Tmax)]]+EToTable4[[#This Row],[e° (Tmin)]])/2, "")</f>
        <v/>
      </c>
      <c r="V126" s="28" t="str">
        <f>IF(ISNUMBER(EToTable4[[#This Row],[Tdew]]), 0.6108 * EXP( 17.27 * (EToTable4[[#This Row],[Tdew]]) / (EToTable4[[#This Row],[Tdew]]+237.3)), "")</f>
        <v/>
      </c>
      <c r="W126" s="30" t="str">
        <f xml:space="preserve"> EToTable4[[#This Row],[e° (Tdew)]]</f>
        <v/>
      </c>
      <c r="X126" s="28" t="str">
        <f>IF(AND(ISNUMBER(EToTable4[[#This Row],[es]]), ISNUMBER(EToTable4[[#This Row],[ea]])), EToTable4[[#This Row],[es]]-EToTable4[[#This Row],[ea]], "")</f>
        <v/>
      </c>
      <c r="Y126" s="35" t="str">
        <f>IF(ISNUMBER(EToTable4[[#This Row],[Ra]]), (as+bs)*EToTable4[[#This Row],[Ra]], "")</f>
        <v/>
      </c>
      <c r="Z12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6" s="35" t="str">
        <f>IF(ISNUMBER(EToTable4[[#This Row],[Rs]]), (1-albedo)*EToTable4[[#This Row],[Rs]], "")</f>
        <v/>
      </c>
      <c r="AB12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6" s="35" t="str">
        <f>IF(AND(ISNUMBER(EToTable4[[#This Row],[Rns]]), ISNUMBER(EToTable4[[#This Row],[Rnl]])), EToTable4[[#This Row],[Rns]]-EToTable4[[#This Row],[Rnl]], "")</f>
        <v/>
      </c>
      <c r="AD12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7" spans="1:31" x14ac:dyDescent="0.25">
      <c r="A127" s="20"/>
      <c r="B127" s="21"/>
      <c r="C127" s="22"/>
      <c r="D127" s="23"/>
      <c r="E127" s="46"/>
      <c r="F127" s="23"/>
      <c r="G12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7" s="44" t="str">
        <f>IF(AND(ISNUMBER(EToTable4[[#This Row],[Сана]]), ISNUMBER(EToTable4[[#This Row],[Тмин
(°С)]])), EToTable4[[#This Row],[Тмин
(°С)]]-TdewSubtract, "")</f>
        <v/>
      </c>
      <c r="I127" s="38" t="str">
        <f>IF(ISNUMBER(EToTable4[[#This Row],[Сана]]), _xlfn.DAYS(EToTable4[[#This Row],[Сана]], "1/1/" &amp; YEAR(EToTable4[[#This Row],[Сана]])) + 1, "")</f>
        <v/>
      </c>
      <c r="J127" s="35" t="str">
        <f>IF(AND(ISNUMBER(Altitude), ISNUMBER(EToTable4[[#This Row],[Сана]])),  ROUND(101.3 * POWER( (293-0.0065 * Altitude) / 293, 5.26), 2), "")</f>
        <v/>
      </c>
      <c r="K127" s="33" t="str">
        <f>IF(ISNUMBER(EToTable4[[#This Row],[P]]), (Cp * EToTable4[[#This Row],[P]]) / (0.622 * 2.45), "")</f>
        <v/>
      </c>
      <c r="L12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7" s="35" t="str">
        <f>IF(ISNUMBER(EToTable4[[#This Row],[J]]), 0.409  * SIN( (2*PI()/365) * EToTable4[[#This Row],[J]] - 1.39), "")</f>
        <v/>
      </c>
      <c r="N127" s="30" t="str">
        <f>IF(ISNUMBER(EToTable4[[#This Row],[J]]), ROUND(1+0.033 * COS( (2*PI()/365) * EToTable4[[#This Row],[J]]), 4), "")</f>
        <v/>
      </c>
      <c r="O127" s="36" t="str">
        <f>IF(AND(ISNUMBER(Latitude), ISNUMBER(EToTable4[[#This Row],[Сана]])), ROUND((Latitude / 180) * PI(), 3), "")</f>
        <v/>
      </c>
      <c r="P127" s="35" t="str">
        <f>IF(AND(ISNUMBER(EToTable4[[#This Row],[φ]]), ISNUMBER(EToTable4[[#This Row],[δ (rad)]])), ACOS( - 1 * TAN(EToTable4[[#This Row],[φ]]) * TAN(EToTable4[[#This Row],[δ (rad)]])), "")</f>
        <v/>
      </c>
      <c r="Q12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7" s="35" t="str">
        <f xml:space="preserve"> IF(ISNUMBER(EToTable4[[#This Row],[ωs]]), ( 24 / PI()) * EToTable4[[#This Row],[ωs]], "")</f>
        <v/>
      </c>
      <c r="S127" s="35" t="str">
        <f>IF(ISNUMBER(EToTable4[[#This Row],[Тмин
(°С)]]), 0.6108 * EXP( 17.27 * EToTable4[[#This Row],[Тмин
(°С)]] / (EToTable4[[#This Row],[Тмин
(°С)]]+237.3)), "")</f>
        <v/>
      </c>
      <c r="T127" s="35" t="str">
        <f>IF(ISNUMBER(EToTable4[[#This Row],[Тмакс
(°С)]]), 0.6108 * EXP( 17.27 * EToTable4[[#This Row],[Тмакс
(°С)]] / (EToTable4[[#This Row],[Тмакс
(°С)]]+237.3)), "")</f>
        <v/>
      </c>
      <c r="U127" s="35" t="str">
        <f>IF(AND(ISNUMBER(EToTable4[[#This Row],[e° (Tmin)]]), ISNUMBER(EToTable4[[#This Row],[e° (Tmax)]])), (EToTable4[[#This Row],[e° (Tmax)]]+EToTable4[[#This Row],[e° (Tmin)]])/2, "")</f>
        <v/>
      </c>
      <c r="V127" s="28" t="str">
        <f>IF(ISNUMBER(EToTable4[[#This Row],[Tdew]]), 0.6108 * EXP( 17.27 * (EToTable4[[#This Row],[Tdew]]) / (EToTable4[[#This Row],[Tdew]]+237.3)), "")</f>
        <v/>
      </c>
      <c r="W127" s="30" t="str">
        <f xml:space="preserve"> EToTable4[[#This Row],[e° (Tdew)]]</f>
        <v/>
      </c>
      <c r="X127" s="28" t="str">
        <f>IF(AND(ISNUMBER(EToTable4[[#This Row],[es]]), ISNUMBER(EToTable4[[#This Row],[ea]])), EToTable4[[#This Row],[es]]-EToTable4[[#This Row],[ea]], "")</f>
        <v/>
      </c>
      <c r="Y127" s="35" t="str">
        <f>IF(ISNUMBER(EToTable4[[#This Row],[Ra]]), (as+bs)*EToTable4[[#This Row],[Ra]], "")</f>
        <v/>
      </c>
      <c r="Z12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7" s="35" t="str">
        <f>IF(ISNUMBER(EToTable4[[#This Row],[Rs]]), (1-albedo)*EToTable4[[#This Row],[Rs]], "")</f>
        <v/>
      </c>
      <c r="AB12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7" s="35" t="str">
        <f>IF(AND(ISNUMBER(EToTable4[[#This Row],[Rns]]), ISNUMBER(EToTable4[[#This Row],[Rnl]])), EToTable4[[#This Row],[Rns]]-EToTable4[[#This Row],[Rnl]], "")</f>
        <v/>
      </c>
      <c r="AD12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8" spans="1:31" x14ac:dyDescent="0.25">
      <c r="A128" s="20"/>
      <c r="B128" s="21"/>
      <c r="C128" s="22"/>
      <c r="D128" s="23"/>
      <c r="E128" s="46"/>
      <c r="F128" s="23"/>
      <c r="G12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8" s="44" t="str">
        <f>IF(AND(ISNUMBER(EToTable4[[#This Row],[Сана]]), ISNUMBER(EToTable4[[#This Row],[Тмин
(°С)]])), EToTable4[[#This Row],[Тмин
(°С)]]-TdewSubtract, "")</f>
        <v/>
      </c>
      <c r="I128" s="38" t="str">
        <f>IF(ISNUMBER(EToTable4[[#This Row],[Сана]]), _xlfn.DAYS(EToTable4[[#This Row],[Сана]], "1/1/" &amp; YEAR(EToTable4[[#This Row],[Сана]])) + 1, "")</f>
        <v/>
      </c>
      <c r="J128" s="35" t="str">
        <f>IF(AND(ISNUMBER(Altitude), ISNUMBER(EToTable4[[#This Row],[Сана]])),  ROUND(101.3 * POWER( (293-0.0065 * Altitude) / 293, 5.26), 2), "")</f>
        <v/>
      </c>
      <c r="K128" s="33" t="str">
        <f>IF(ISNUMBER(EToTable4[[#This Row],[P]]), (Cp * EToTable4[[#This Row],[P]]) / (0.622 * 2.45), "")</f>
        <v/>
      </c>
      <c r="L12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8" s="35" t="str">
        <f>IF(ISNUMBER(EToTable4[[#This Row],[J]]), 0.409  * SIN( (2*PI()/365) * EToTable4[[#This Row],[J]] - 1.39), "")</f>
        <v/>
      </c>
      <c r="N128" s="30" t="str">
        <f>IF(ISNUMBER(EToTable4[[#This Row],[J]]), ROUND(1+0.033 * COS( (2*PI()/365) * EToTable4[[#This Row],[J]]), 4), "")</f>
        <v/>
      </c>
      <c r="O128" s="36" t="str">
        <f>IF(AND(ISNUMBER(Latitude), ISNUMBER(EToTable4[[#This Row],[Сана]])), ROUND((Latitude / 180) * PI(), 3), "")</f>
        <v/>
      </c>
      <c r="P128" s="35" t="str">
        <f>IF(AND(ISNUMBER(EToTable4[[#This Row],[φ]]), ISNUMBER(EToTable4[[#This Row],[δ (rad)]])), ACOS( - 1 * TAN(EToTable4[[#This Row],[φ]]) * TAN(EToTable4[[#This Row],[δ (rad)]])), "")</f>
        <v/>
      </c>
      <c r="Q12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8" s="35" t="str">
        <f xml:space="preserve"> IF(ISNUMBER(EToTable4[[#This Row],[ωs]]), ( 24 / PI()) * EToTable4[[#This Row],[ωs]], "")</f>
        <v/>
      </c>
      <c r="S128" s="35" t="str">
        <f>IF(ISNUMBER(EToTable4[[#This Row],[Тмин
(°С)]]), 0.6108 * EXP( 17.27 * EToTable4[[#This Row],[Тмин
(°С)]] / (EToTable4[[#This Row],[Тмин
(°С)]]+237.3)), "")</f>
        <v/>
      </c>
      <c r="T128" s="35" t="str">
        <f>IF(ISNUMBER(EToTable4[[#This Row],[Тмакс
(°С)]]), 0.6108 * EXP( 17.27 * EToTable4[[#This Row],[Тмакс
(°С)]] / (EToTable4[[#This Row],[Тмакс
(°С)]]+237.3)), "")</f>
        <v/>
      </c>
      <c r="U128" s="35" t="str">
        <f>IF(AND(ISNUMBER(EToTable4[[#This Row],[e° (Tmin)]]), ISNUMBER(EToTable4[[#This Row],[e° (Tmax)]])), (EToTable4[[#This Row],[e° (Tmax)]]+EToTable4[[#This Row],[e° (Tmin)]])/2, "")</f>
        <v/>
      </c>
      <c r="V128" s="28" t="str">
        <f>IF(ISNUMBER(EToTable4[[#This Row],[Tdew]]), 0.6108 * EXP( 17.27 * (EToTable4[[#This Row],[Tdew]]) / (EToTable4[[#This Row],[Tdew]]+237.3)), "")</f>
        <v/>
      </c>
      <c r="W128" s="30" t="str">
        <f xml:space="preserve"> EToTable4[[#This Row],[e° (Tdew)]]</f>
        <v/>
      </c>
      <c r="X128" s="28" t="str">
        <f>IF(AND(ISNUMBER(EToTable4[[#This Row],[es]]), ISNUMBER(EToTable4[[#This Row],[ea]])), EToTable4[[#This Row],[es]]-EToTable4[[#This Row],[ea]], "")</f>
        <v/>
      </c>
      <c r="Y128" s="35" t="str">
        <f>IF(ISNUMBER(EToTable4[[#This Row],[Ra]]), (as+bs)*EToTable4[[#This Row],[Ra]], "")</f>
        <v/>
      </c>
      <c r="Z12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8" s="35" t="str">
        <f>IF(ISNUMBER(EToTable4[[#This Row],[Rs]]), (1-albedo)*EToTable4[[#This Row],[Rs]], "")</f>
        <v/>
      </c>
      <c r="AB12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8" s="35" t="str">
        <f>IF(AND(ISNUMBER(EToTable4[[#This Row],[Rns]]), ISNUMBER(EToTable4[[#This Row],[Rnl]])), EToTable4[[#This Row],[Rns]]-EToTable4[[#This Row],[Rnl]], "")</f>
        <v/>
      </c>
      <c r="AD12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29" spans="1:31" x14ac:dyDescent="0.25">
      <c r="A129" s="20"/>
      <c r="B129" s="21"/>
      <c r="C129" s="22"/>
      <c r="D129" s="23"/>
      <c r="E129" s="46"/>
      <c r="F129" s="23"/>
      <c r="G12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29" s="44" t="str">
        <f>IF(AND(ISNUMBER(EToTable4[[#This Row],[Сана]]), ISNUMBER(EToTable4[[#This Row],[Тмин
(°С)]])), EToTable4[[#This Row],[Тмин
(°С)]]-TdewSubtract, "")</f>
        <v/>
      </c>
      <c r="I129" s="38" t="str">
        <f>IF(ISNUMBER(EToTable4[[#This Row],[Сана]]), _xlfn.DAYS(EToTable4[[#This Row],[Сана]], "1/1/" &amp; YEAR(EToTable4[[#This Row],[Сана]])) + 1, "")</f>
        <v/>
      </c>
      <c r="J129" s="35" t="str">
        <f>IF(AND(ISNUMBER(Altitude), ISNUMBER(EToTable4[[#This Row],[Сана]])),  ROUND(101.3 * POWER( (293-0.0065 * Altitude) / 293, 5.26), 2), "")</f>
        <v/>
      </c>
      <c r="K129" s="33" t="str">
        <f>IF(ISNUMBER(EToTable4[[#This Row],[P]]), (Cp * EToTable4[[#This Row],[P]]) / (0.622 * 2.45), "")</f>
        <v/>
      </c>
      <c r="L12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29" s="35" t="str">
        <f>IF(ISNUMBER(EToTable4[[#This Row],[J]]), 0.409  * SIN( (2*PI()/365) * EToTable4[[#This Row],[J]] - 1.39), "")</f>
        <v/>
      </c>
      <c r="N129" s="30" t="str">
        <f>IF(ISNUMBER(EToTable4[[#This Row],[J]]), ROUND(1+0.033 * COS( (2*PI()/365) * EToTable4[[#This Row],[J]]), 4), "")</f>
        <v/>
      </c>
      <c r="O129" s="36" t="str">
        <f>IF(AND(ISNUMBER(Latitude), ISNUMBER(EToTable4[[#This Row],[Сана]])), ROUND((Latitude / 180) * PI(), 3), "")</f>
        <v/>
      </c>
      <c r="P129" s="35" t="str">
        <f>IF(AND(ISNUMBER(EToTable4[[#This Row],[φ]]), ISNUMBER(EToTable4[[#This Row],[δ (rad)]])), ACOS( - 1 * TAN(EToTable4[[#This Row],[φ]]) * TAN(EToTable4[[#This Row],[δ (rad)]])), "")</f>
        <v/>
      </c>
      <c r="Q12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29" s="35" t="str">
        <f xml:space="preserve"> IF(ISNUMBER(EToTable4[[#This Row],[ωs]]), ( 24 / PI()) * EToTable4[[#This Row],[ωs]], "")</f>
        <v/>
      </c>
      <c r="S129" s="35" t="str">
        <f>IF(ISNUMBER(EToTable4[[#This Row],[Тмин
(°С)]]), 0.6108 * EXP( 17.27 * EToTable4[[#This Row],[Тмин
(°С)]] / (EToTable4[[#This Row],[Тмин
(°С)]]+237.3)), "")</f>
        <v/>
      </c>
      <c r="T129" s="35" t="str">
        <f>IF(ISNUMBER(EToTable4[[#This Row],[Тмакс
(°С)]]), 0.6108 * EXP( 17.27 * EToTable4[[#This Row],[Тмакс
(°С)]] / (EToTable4[[#This Row],[Тмакс
(°С)]]+237.3)), "")</f>
        <v/>
      </c>
      <c r="U129" s="35" t="str">
        <f>IF(AND(ISNUMBER(EToTable4[[#This Row],[e° (Tmin)]]), ISNUMBER(EToTable4[[#This Row],[e° (Tmax)]])), (EToTable4[[#This Row],[e° (Tmax)]]+EToTable4[[#This Row],[e° (Tmin)]])/2, "")</f>
        <v/>
      </c>
      <c r="V129" s="28" t="str">
        <f>IF(ISNUMBER(EToTable4[[#This Row],[Tdew]]), 0.6108 * EXP( 17.27 * (EToTable4[[#This Row],[Tdew]]) / (EToTable4[[#This Row],[Tdew]]+237.3)), "")</f>
        <v/>
      </c>
      <c r="W129" s="30" t="str">
        <f xml:space="preserve"> EToTable4[[#This Row],[e° (Tdew)]]</f>
        <v/>
      </c>
      <c r="X129" s="28" t="str">
        <f>IF(AND(ISNUMBER(EToTable4[[#This Row],[es]]), ISNUMBER(EToTable4[[#This Row],[ea]])), EToTable4[[#This Row],[es]]-EToTable4[[#This Row],[ea]], "")</f>
        <v/>
      </c>
      <c r="Y129" s="35" t="str">
        <f>IF(ISNUMBER(EToTable4[[#This Row],[Ra]]), (as+bs)*EToTable4[[#This Row],[Ra]], "")</f>
        <v/>
      </c>
      <c r="Z12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29" s="35" t="str">
        <f>IF(ISNUMBER(EToTable4[[#This Row],[Rs]]), (1-albedo)*EToTable4[[#This Row],[Rs]], "")</f>
        <v/>
      </c>
      <c r="AB12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29" s="35" t="str">
        <f>IF(AND(ISNUMBER(EToTable4[[#This Row],[Rns]]), ISNUMBER(EToTable4[[#This Row],[Rnl]])), EToTable4[[#This Row],[Rns]]-EToTable4[[#This Row],[Rnl]], "")</f>
        <v/>
      </c>
      <c r="AD12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2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0" spans="1:31" x14ac:dyDescent="0.25">
      <c r="A130" s="20"/>
      <c r="B130" s="21"/>
      <c r="C130" s="22"/>
      <c r="D130" s="23"/>
      <c r="E130" s="46"/>
      <c r="F130" s="23"/>
      <c r="G13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0" s="44" t="str">
        <f>IF(AND(ISNUMBER(EToTable4[[#This Row],[Сана]]), ISNUMBER(EToTable4[[#This Row],[Тмин
(°С)]])), EToTable4[[#This Row],[Тмин
(°С)]]-TdewSubtract, "")</f>
        <v/>
      </c>
      <c r="I130" s="38" t="str">
        <f>IF(ISNUMBER(EToTable4[[#This Row],[Сана]]), _xlfn.DAYS(EToTable4[[#This Row],[Сана]], "1/1/" &amp; YEAR(EToTable4[[#This Row],[Сана]])) + 1, "")</f>
        <v/>
      </c>
      <c r="J130" s="35" t="str">
        <f>IF(AND(ISNUMBER(Altitude), ISNUMBER(EToTable4[[#This Row],[Сана]])),  ROUND(101.3 * POWER( (293-0.0065 * Altitude) / 293, 5.26), 2), "")</f>
        <v/>
      </c>
      <c r="K130" s="33" t="str">
        <f>IF(ISNUMBER(EToTable4[[#This Row],[P]]), (Cp * EToTable4[[#This Row],[P]]) / (0.622 * 2.45), "")</f>
        <v/>
      </c>
      <c r="L13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0" s="35" t="str">
        <f>IF(ISNUMBER(EToTable4[[#This Row],[J]]), 0.409  * SIN( (2*PI()/365) * EToTable4[[#This Row],[J]] - 1.39), "")</f>
        <v/>
      </c>
      <c r="N130" s="30" t="str">
        <f>IF(ISNUMBER(EToTable4[[#This Row],[J]]), ROUND(1+0.033 * COS( (2*PI()/365) * EToTable4[[#This Row],[J]]), 4), "")</f>
        <v/>
      </c>
      <c r="O130" s="36" t="str">
        <f>IF(AND(ISNUMBER(Latitude), ISNUMBER(EToTable4[[#This Row],[Сана]])), ROUND((Latitude / 180) * PI(), 3), "")</f>
        <v/>
      </c>
      <c r="P130" s="35" t="str">
        <f>IF(AND(ISNUMBER(EToTable4[[#This Row],[φ]]), ISNUMBER(EToTable4[[#This Row],[δ (rad)]])), ACOS( - 1 * TAN(EToTable4[[#This Row],[φ]]) * TAN(EToTable4[[#This Row],[δ (rad)]])), "")</f>
        <v/>
      </c>
      <c r="Q13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0" s="35" t="str">
        <f xml:space="preserve"> IF(ISNUMBER(EToTable4[[#This Row],[ωs]]), ( 24 / PI()) * EToTable4[[#This Row],[ωs]], "")</f>
        <v/>
      </c>
      <c r="S130" s="35" t="str">
        <f>IF(ISNUMBER(EToTable4[[#This Row],[Тмин
(°С)]]), 0.6108 * EXP( 17.27 * EToTable4[[#This Row],[Тмин
(°С)]] / (EToTable4[[#This Row],[Тмин
(°С)]]+237.3)), "")</f>
        <v/>
      </c>
      <c r="T130" s="35" t="str">
        <f>IF(ISNUMBER(EToTable4[[#This Row],[Тмакс
(°С)]]), 0.6108 * EXP( 17.27 * EToTable4[[#This Row],[Тмакс
(°С)]] / (EToTable4[[#This Row],[Тмакс
(°С)]]+237.3)), "")</f>
        <v/>
      </c>
      <c r="U130" s="35" t="str">
        <f>IF(AND(ISNUMBER(EToTable4[[#This Row],[e° (Tmin)]]), ISNUMBER(EToTable4[[#This Row],[e° (Tmax)]])), (EToTable4[[#This Row],[e° (Tmax)]]+EToTable4[[#This Row],[e° (Tmin)]])/2, "")</f>
        <v/>
      </c>
      <c r="V130" s="28" t="str">
        <f>IF(ISNUMBER(EToTable4[[#This Row],[Tdew]]), 0.6108 * EXP( 17.27 * (EToTable4[[#This Row],[Tdew]]) / (EToTable4[[#This Row],[Tdew]]+237.3)), "")</f>
        <v/>
      </c>
      <c r="W130" s="30" t="str">
        <f xml:space="preserve"> EToTable4[[#This Row],[e° (Tdew)]]</f>
        <v/>
      </c>
      <c r="X130" s="28" t="str">
        <f>IF(AND(ISNUMBER(EToTable4[[#This Row],[es]]), ISNUMBER(EToTable4[[#This Row],[ea]])), EToTable4[[#This Row],[es]]-EToTable4[[#This Row],[ea]], "")</f>
        <v/>
      </c>
      <c r="Y130" s="35" t="str">
        <f>IF(ISNUMBER(EToTable4[[#This Row],[Ra]]), (as+bs)*EToTable4[[#This Row],[Ra]], "")</f>
        <v/>
      </c>
      <c r="Z13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0" s="35" t="str">
        <f>IF(ISNUMBER(EToTable4[[#This Row],[Rs]]), (1-albedo)*EToTable4[[#This Row],[Rs]], "")</f>
        <v/>
      </c>
      <c r="AB13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0" s="35" t="str">
        <f>IF(AND(ISNUMBER(EToTable4[[#This Row],[Rns]]), ISNUMBER(EToTable4[[#This Row],[Rnl]])), EToTable4[[#This Row],[Rns]]-EToTable4[[#This Row],[Rnl]], "")</f>
        <v/>
      </c>
      <c r="AD13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1" spans="1:31" x14ac:dyDescent="0.25">
      <c r="A131" s="20"/>
      <c r="B131" s="21"/>
      <c r="C131" s="22"/>
      <c r="D131" s="23"/>
      <c r="E131" s="46"/>
      <c r="F131" s="23"/>
      <c r="G13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1" s="44" t="str">
        <f>IF(AND(ISNUMBER(EToTable4[[#This Row],[Сана]]), ISNUMBER(EToTable4[[#This Row],[Тмин
(°С)]])), EToTable4[[#This Row],[Тмин
(°С)]]-TdewSubtract, "")</f>
        <v/>
      </c>
      <c r="I131" s="38" t="str">
        <f>IF(ISNUMBER(EToTable4[[#This Row],[Сана]]), _xlfn.DAYS(EToTable4[[#This Row],[Сана]], "1/1/" &amp; YEAR(EToTable4[[#This Row],[Сана]])) + 1, "")</f>
        <v/>
      </c>
      <c r="J131" s="35" t="str">
        <f>IF(AND(ISNUMBER(Altitude), ISNUMBER(EToTable4[[#This Row],[Сана]])),  ROUND(101.3 * POWER( (293-0.0065 * Altitude) / 293, 5.26), 2), "")</f>
        <v/>
      </c>
      <c r="K131" s="33" t="str">
        <f>IF(ISNUMBER(EToTable4[[#This Row],[P]]), (Cp * EToTable4[[#This Row],[P]]) / (0.622 * 2.45), "")</f>
        <v/>
      </c>
      <c r="L13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1" s="35" t="str">
        <f>IF(ISNUMBER(EToTable4[[#This Row],[J]]), 0.409  * SIN( (2*PI()/365) * EToTable4[[#This Row],[J]] - 1.39), "")</f>
        <v/>
      </c>
      <c r="N131" s="30" t="str">
        <f>IF(ISNUMBER(EToTable4[[#This Row],[J]]), ROUND(1+0.033 * COS( (2*PI()/365) * EToTable4[[#This Row],[J]]), 4), "")</f>
        <v/>
      </c>
      <c r="O131" s="36" t="str">
        <f>IF(AND(ISNUMBER(Latitude), ISNUMBER(EToTable4[[#This Row],[Сана]])), ROUND((Latitude / 180) * PI(), 3), "")</f>
        <v/>
      </c>
      <c r="P131" s="35" t="str">
        <f>IF(AND(ISNUMBER(EToTable4[[#This Row],[φ]]), ISNUMBER(EToTable4[[#This Row],[δ (rad)]])), ACOS( - 1 * TAN(EToTable4[[#This Row],[φ]]) * TAN(EToTable4[[#This Row],[δ (rad)]])), "")</f>
        <v/>
      </c>
      <c r="Q13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1" s="35" t="str">
        <f xml:space="preserve"> IF(ISNUMBER(EToTable4[[#This Row],[ωs]]), ( 24 / PI()) * EToTable4[[#This Row],[ωs]], "")</f>
        <v/>
      </c>
      <c r="S131" s="35" t="str">
        <f>IF(ISNUMBER(EToTable4[[#This Row],[Тмин
(°С)]]), 0.6108 * EXP( 17.27 * EToTable4[[#This Row],[Тмин
(°С)]] / (EToTable4[[#This Row],[Тмин
(°С)]]+237.3)), "")</f>
        <v/>
      </c>
      <c r="T131" s="35" t="str">
        <f>IF(ISNUMBER(EToTable4[[#This Row],[Тмакс
(°С)]]), 0.6108 * EXP( 17.27 * EToTable4[[#This Row],[Тмакс
(°С)]] / (EToTable4[[#This Row],[Тмакс
(°С)]]+237.3)), "")</f>
        <v/>
      </c>
      <c r="U131" s="35" t="str">
        <f>IF(AND(ISNUMBER(EToTable4[[#This Row],[e° (Tmin)]]), ISNUMBER(EToTable4[[#This Row],[e° (Tmax)]])), (EToTable4[[#This Row],[e° (Tmax)]]+EToTable4[[#This Row],[e° (Tmin)]])/2, "")</f>
        <v/>
      </c>
      <c r="V131" s="28" t="str">
        <f>IF(ISNUMBER(EToTable4[[#This Row],[Tdew]]), 0.6108 * EXP( 17.27 * (EToTable4[[#This Row],[Tdew]]) / (EToTable4[[#This Row],[Tdew]]+237.3)), "")</f>
        <v/>
      </c>
      <c r="W131" s="30" t="str">
        <f xml:space="preserve"> EToTable4[[#This Row],[e° (Tdew)]]</f>
        <v/>
      </c>
      <c r="X131" s="28" t="str">
        <f>IF(AND(ISNUMBER(EToTable4[[#This Row],[es]]), ISNUMBER(EToTable4[[#This Row],[ea]])), EToTable4[[#This Row],[es]]-EToTable4[[#This Row],[ea]], "")</f>
        <v/>
      </c>
      <c r="Y131" s="35" t="str">
        <f>IF(ISNUMBER(EToTable4[[#This Row],[Ra]]), (as+bs)*EToTable4[[#This Row],[Ra]], "")</f>
        <v/>
      </c>
      <c r="Z13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1" s="35" t="str">
        <f>IF(ISNUMBER(EToTable4[[#This Row],[Rs]]), (1-albedo)*EToTable4[[#This Row],[Rs]], "")</f>
        <v/>
      </c>
      <c r="AB13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1" s="35" t="str">
        <f>IF(AND(ISNUMBER(EToTable4[[#This Row],[Rns]]), ISNUMBER(EToTable4[[#This Row],[Rnl]])), EToTable4[[#This Row],[Rns]]-EToTable4[[#This Row],[Rnl]], "")</f>
        <v/>
      </c>
      <c r="AD13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2" spans="1:31" x14ac:dyDescent="0.25">
      <c r="A132" s="20"/>
      <c r="B132" s="21"/>
      <c r="C132" s="22"/>
      <c r="D132" s="23"/>
      <c r="E132" s="46"/>
      <c r="F132" s="23"/>
      <c r="G13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2" s="44" t="str">
        <f>IF(AND(ISNUMBER(EToTable4[[#This Row],[Сана]]), ISNUMBER(EToTable4[[#This Row],[Тмин
(°С)]])), EToTable4[[#This Row],[Тмин
(°С)]]-TdewSubtract, "")</f>
        <v/>
      </c>
      <c r="I132" s="38" t="str">
        <f>IF(ISNUMBER(EToTable4[[#This Row],[Сана]]), _xlfn.DAYS(EToTable4[[#This Row],[Сана]], "1/1/" &amp; YEAR(EToTable4[[#This Row],[Сана]])) + 1, "")</f>
        <v/>
      </c>
      <c r="J132" s="35" t="str">
        <f>IF(AND(ISNUMBER(Altitude), ISNUMBER(EToTable4[[#This Row],[Сана]])),  ROUND(101.3 * POWER( (293-0.0065 * Altitude) / 293, 5.26), 2), "")</f>
        <v/>
      </c>
      <c r="K132" s="33" t="str">
        <f>IF(ISNUMBER(EToTable4[[#This Row],[P]]), (Cp * EToTable4[[#This Row],[P]]) / (0.622 * 2.45), "")</f>
        <v/>
      </c>
      <c r="L13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2" s="35" t="str">
        <f>IF(ISNUMBER(EToTable4[[#This Row],[J]]), 0.409  * SIN( (2*PI()/365) * EToTable4[[#This Row],[J]] - 1.39), "")</f>
        <v/>
      </c>
      <c r="N132" s="30" t="str">
        <f>IF(ISNUMBER(EToTable4[[#This Row],[J]]), ROUND(1+0.033 * COS( (2*PI()/365) * EToTable4[[#This Row],[J]]), 4), "")</f>
        <v/>
      </c>
      <c r="O132" s="36" t="str">
        <f>IF(AND(ISNUMBER(Latitude), ISNUMBER(EToTable4[[#This Row],[Сана]])), ROUND((Latitude / 180) * PI(), 3), "")</f>
        <v/>
      </c>
      <c r="P132" s="35" t="str">
        <f>IF(AND(ISNUMBER(EToTable4[[#This Row],[φ]]), ISNUMBER(EToTable4[[#This Row],[δ (rad)]])), ACOS( - 1 * TAN(EToTable4[[#This Row],[φ]]) * TAN(EToTable4[[#This Row],[δ (rad)]])), "")</f>
        <v/>
      </c>
      <c r="Q13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2" s="35" t="str">
        <f xml:space="preserve"> IF(ISNUMBER(EToTable4[[#This Row],[ωs]]), ( 24 / PI()) * EToTable4[[#This Row],[ωs]], "")</f>
        <v/>
      </c>
      <c r="S132" s="35" t="str">
        <f>IF(ISNUMBER(EToTable4[[#This Row],[Тмин
(°С)]]), 0.6108 * EXP( 17.27 * EToTable4[[#This Row],[Тмин
(°С)]] / (EToTable4[[#This Row],[Тмин
(°С)]]+237.3)), "")</f>
        <v/>
      </c>
      <c r="T132" s="35" t="str">
        <f>IF(ISNUMBER(EToTable4[[#This Row],[Тмакс
(°С)]]), 0.6108 * EXP( 17.27 * EToTable4[[#This Row],[Тмакс
(°С)]] / (EToTable4[[#This Row],[Тмакс
(°С)]]+237.3)), "")</f>
        <v/>
      </c>
      <c r="U132" s="35" t="str">
        <f>IF(AND(ISNUMBER(EToTable4[[#This Row],[e° (Tmin)]]), ISNUMBER(EToTable4[[#This Row],[e° (Tmax)]])), (EToTable4[[#This Row],[e° (Tmax)]]+EToTable4[[#This Row],[e° (Tmin)]])/2, "")</f>
        <v/>
      </c>
      <c r="V132" s="28" t="str">
        <f>IF(ISNUMBER(EToTable4[[#This Row],[Tdew]]), 0.6108 * EXP( 17.27 * (EToTable4[[#This Row],[Tdew]]) / (EToTable4[[#This Row],[Tdew]]+237.3)), "")</f>
        <v/>
      </c>
      <c r="W132" s="30" t="str">
        <f xml:space="preserve"> EToTable4[[#This Row],[e° (Tdew)]]</f>
        <v/>
      </c>
      <c r="X132" s="28" t="str">
        <f>IF(AND(ISNUMBER(EToTable4[[#This Row],[es]]), ISNUMBER(EToTable4[[#This Row],[ea]])), EToTable4[[#This Row],[es]]-EToTable4[[#This Row],[ea]], "")</f>
        <v/>
      </c>
      <c r="Y132" s="35" t="str">
        <f>IF(ISNUMBER(EToTable4[[#This Row],[Ra]]), (as+bs)*EToTable4[[#This Row],[Ra]], "")</f>
        <v/>
      </c>
      <c r="Z13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2" s="35" t="str">
        <f>IF(ISNUMBER(EToTable4[[#This Row],[Rs]]), (1-albedo)*EToTable4[[#This Row],[Rs]], "")</f>
        <v/>
      </c>
      <c r="AB13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2" s="35" t="str">
        <f>IF(AND(ISNUMBER(EToTable4[[#This Row],[Rns]]), ISNUMBER(EToTable4[[#This Row],[Rnl]])), EToTable4[[#This Row],[Rns]]-EToTable4[[#This Row],[Rnl]], "")</f>
        <v/>
      </c>
      <c r="AD13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3" spans="1:31" x14ac:dyDescent="0.25">
      <c r="A133" s="20"/>
      <c r="B133" s="21"/>
      <c r="C133" s="22"/>
      <c r="D133" s="23"/>
      <c r="E133" s="46"/>
      <c r="F133" s="23"/>
      <c r="G13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3" s="44" t="str">
        <f>IF(AND(ISNUMBER(EToTable4[[#This Row],[Сана]]), ISNUMBER(EToTable4[[#This Row],[Тмин
(°С)]])), EToTable4[[#This Row],[Тмин
(°С)]]-TdewSubtract, "")</f>
        <v/>
      </c>
      <c r="I133" s="38" t="str">
        <f>IF(ISNUMBER(EToTable4[[#This Row],[Сана]]), _xlfn.DAYS(EToTable4[[#This Row],[Сана]], "1/1/" &amp; YEAR(EToTable4[[#This Row],[Сана]])) + 1, "")</f>
        <v/>
      </c>
      <c r="J133" s="35" t="str">
        <f>IF(AND(ISNUMBER(Altitude), ISNUMBER(EToTable4[[#This Row],[Сана]])),  ROUND(101.3 * POWER( (293-0.0065 * Altitude) / 293, 5.26), 2), "")</f>
        <v/>
      </c>
      <c r="K133" s="33" t="str">
        <f>IF(ISNUMBER(EToTable4[[#This Row],[P]]), (Cp * EToTable4[[#This Row],[P]]) / (0.622 * 2.45), "")</f>
        <v/>
      </c>
      <c r="L13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3" s="35" t="str">
        <f>IF(ISNUMBER(EToTable4[[#This Row],[J]]), 0.409  * SIN( (2*PI()/365) * EToTable4[[#This Row],[J]] - 1.39), "")</f>
        <v/>
      </c>
      <c r="N133" s="30" t="str">
        <f>IF(ISNUMBER(EToTable4[[#This Row],[J]]), ROUND(1+0.033 * COS( (2*PI()/365) * EToTable4[[#This Row],[J]]), 4), "")</f>
        <v/>
      </c>
      <c r="O133" s="36" t="str">
        <f>IF(AND(ISNUMBER(Latitude), ISNUMBER(EToTable4[[#This Row],[Сана]])), ROUND((Latitude / 180) * PI(), 3), "")</f>
        <v/>
      </c>
      <c r="P133" s="35" t="str">
        <f>IF(AND(ISNUMBER(EToTable4[[#This Row],[φ]]), ISNUMBER(EToTable4[[#This Row],[δ (rad)]])), ACOS( - 1 * TAN(EToTable4[[#This Row],[φ]]) * TAN(EToTable4[[#This Row],[δ (rad)]])), "")</f>
        <v/>
      </c>
      <c r="Q13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3" s="35" t="str">
        <f xml:space="preserve"> IF(ISNUMBER(EToTable4[[#This Row],[ωs]]), ( 24 / PI()) * EToTable4[[#This Row],[ωs]], "")</f>
        <v/>
      </c>
      <c r="S133" s="35" t="str">
        <f>IF(ISNUMBER(EToTable4[[#This Row],[Тмин
(°С)]]), 0.6108 * EXP( 17.27 * EToTable4[[#This Row],[Тмин
(°С)]] / (EToTable4[[#This Row],[Тмин
(°С)]]+237.3)), "")</f>
        <v/>
      </c>
      <c r="T133" s="35" t="str">
        <f>IF(ISNUMBER(EToTable4[[#This Row],[Тмакс
(°С)]]), 0.6108 * EXP( 17.27 * EToTable4[[#This Row],[Тмакс
(°С)]] / (EToTable4[[#This Row],[Тмакс
(°С)]]+237.3)), "")</f>
        <v/>
      </c>
      <c r="U133" s="35" t="str">
        <f>IF(AND(ISNUMBER(EToTable4[[#This Row],[e° (Tmin)]]), ISNUMBER(EToTable4[[#This Row],[e° (Tmax)]])), (EToTable4[[#This Row],[e° (Tmax)]]+EToTable4[[#This Row],[e° (Tmin)]])/2, "")</f>
        <v/>
      </c>
      <c r="V133" s="28" t="str">
        <f>IF(ISNUMBER(EToTable4[[#This Row],[Tdew]]), 0.6108 * EXP( 17.27 * (EToTable4[[#This Row],[Tdew]]) / (EToTable4[[#This Row],[Tdew]]+237.3)), "")</f>
        <v/>
      </c>
      <c r="W133" s="30" t="str">
        <f xml:space="preserve"> EToTable4[[#This Row],[e° (Tdew)]]</f>
        <v/>
      </c>
      <c r="X133" s="28" t="str">
        <f>IF(AND(ISNUMBER(EToTable4[[#This Row],[es]]), ISNUMBER(EToTable4[[#This Row],[ea]])), EToTable4[[#This Row],[es]]-EToTable4[[#This Row],[ea]], "")</f>
        <v/>
      </c>
      <c r="Y133" s="35" t="str">
        <f>IF(ISNUMBER(EToTable4[[#This Row],[Ra]]), (as+bs)*EToTable4[[#This Row],[Ra]], "")</f>
        <v/>
      </c>
      <c r="Z13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3" s="35" t="str">
        <f>IF(ISNUMBER(EToTable4[[#This Row],[Rs]]), (1-albedo)*EToTable4[[#This Row],[Rs]], "")</f>
        <v/>
      </c>
      <c r="AB13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3" s="35" t="str">
        <f>IF(AND(ISNUMBER(EToTable4[[#This Row],[Rns]]), ISNUMBER(EToTable4[[#This Row],[Rnl]])), EToTable4[[#This Row],[Rns]]-EToTable4[[#This Row],[Rnl]], "")</f>
        <v/>
      </c>
      <c r="AD13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4" spans="1:31" x14ac:dyDescent="0.25">
      <c r="A134" s="20"/>
      <c r="B134" s="21"/>
      <c r="C134" s="22"/>
      <c r="D134" s="23"/>
      <c r="E134" s="46"/>
      <c r="F134" s="23"/>
      <c r="G13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4" s="44" t="str">
        <f>IF(AND(ISNUMBER(EToTable4[[#This Row],[Сана]]), ISNUMBER(EToTable4[[#This Row],[Тмин
(°С)]])), EToTable4[[#This Row],[Тмин
(°С)]]-TdewSubtract, "")</f>
        <v/>
      </c>
      <c r="I134" s="38" t="str">
        <f>IF(ISNUMBER(EToTable4[[#This Row],[Сана]]), _xlfn.DAYS(EToTable4[[#This Row],[Сана]], "1/1/" &amp; YEAR(EToTable4[[#This Row],[Сана]])) + 1, "")</f>
        <v/>
      </c>
      <c r="J134" s="35" t="str">
        <f>IF(AND(ISNUMBER(Altitude), ISNUMBER(EToTable4[[#This Row],[Сана]])),  ROUND(101.3 * POWER( (293-0.0065 * Altitude) / 293, 5.26), 2), "")</f>
        <v/>
      </c>
      <c r="K134" s="33" t="str">
        <f>IF(ISNUMBER(EToTable4[[#This Row],[P]]), (Cp * EToTable4[[#This Row],[P]]) / (0.622 * 2.45), "")</f>
        <v/>
      </c>
      <c r="L13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4" s="35" t="str">
        <f>IF(ISNUMBER(EToTable4[[#This Row],[J]]), 0.409  * SIN( (2*PI()/365) * EToTable4[[#This Row],[J]] - 1.39), "")</f>
        <v/>
      </c>
      <c r="N134" s="30" t="str">
        <f>IF(ISNUMBER(EToTable4[[#This Row],[J]]), ROUND(1+0.033 * COS( (2*PI()/365) * EToTable4[[#This Row],[J]]), 4), "")</f>
        <v/>
      </c>
      <c r="O134" s="36" t="str">
        <f>IF(AND(ISNUMBER(Latitude), ISNUMBER(EToTable4[[#This Row],[Сана]])), ROUND((Latitude / 180) * PI(), 3), "")</f>
        <v/>
      </c>
      <c r="P134" s="35" t="str">
        <f>IF(AND(ISNUMBER(EToTable4[[#This Row],[φ]]), ISNUMBER(EToTable4[[#This Row],[δ (rad)]])), ACOS( - 1 * TAN(EToTable4[[#This Row],[φ]]) * TAN(EToTable4[[#This Row],[δ (rad)]])), "")</f>
        <v/>
      </c>
      <c r="Q13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4" s="35" t="str">
        <f xml:space="preserve"> IF(ISNUMBER(EToTable4[[#This Row],[ωs]]), ( 24 / PI()) * EToTable4[[#This Row],[ωs]], "")</f>
        <v/>
      </c>
      <c r="S134" s="35" t="str">
        <f>IF(ISNUMBER(EToTable4[[#This Row],[Тмин
(°С)]]), 0.6108 * EXP( 17.27 * EToTable4[[#This Row],[Тмин
(°С)]] / (EToTable4[[#This Row],[Тмин
(°С)]]+237.3)), "")</f>
        <v/>
      </c>
      <c r="T134" s="35" t="str">
        <f>IF(ISNUMBER(EToTable4[[#This Row],[Тмакс
(°С)]]), 0.6108 * EXP( 17.27 * EToTable4[[#This Row],[Тмакс
(°С)]] / (EToTable4[[#This Row],[Тмакс
(°С)]]+237.3)), "")</f>
        <v/>
      </c>
      <c r="U134" s="35" t="str">
        <f>IF(AND(ISNUMBER(EToTable4[[#This Row],[e° (Tmin)]]), ISNUMBER(EToTable4[[#This Row],[e° (Tmax)]])), (EToTable4[[#This Row],[e° (Tmax)]]+EToTable4[[#This Row],[e° (Tmin)]])/2, "")</f>
        <v/>
      </c>
      <c r="V134" s="28" t="str">
        <f>IF(ISNUMBER(EToTable4[[#This Row],[Tdew]]), 0.6108 * EXP( 17.27 * (EToTable4[[#This Row],[Tdew]]) / (EToTable4[[#This Row],[Tdew]]+237.3)), "")</f>
        <v/>
      </c>
      <c r="W134" s="30" t="str">
        <f xml:space="preserve"> EToTable4[[#This Row],[e° (Tdew)]]</f>
        <v/>
      </c>
      <c r="X134" s="28" t="str">
        <f>IF(AND(ISNUMBER(EToTable4[[#This Row],[es]]), ISNUMBER(EToTable4[[#This Row],[ea]])), EToTable4[[#This Row],[es]]-EToTable4[[#This Row],[ea]], "")</f>
        <v/>
      </c>
      <c r="Y134" s="35" t="str">
        <f>IF(ISNUMBER(EToTable4[[#This Row],[Ra]]), (as+bs)*EToTable4[[#This Row],[Ra]], "")</f>
        <v/>
      </c>
      <c r="Z13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4" s="35" t="str">
        <f>IF(ISNUMBER(EToTable4[[#This Row],[Rs]]), (1-albedo)*EToTable4[[#This Row],[Rs]], "")</f>
        <v/>
      </c>
      <c r="AB13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4" s="35" t="str">
        <f>IF(AND(ISNUMBER(EToTable4[[#This Row],[Rns]]), ISNUMBER(EToTable4[[#This Row],[Rnl]])), EToTable4[[#This Row],[Rns]]-EToTable4[[#This Row],[Rnl]], "")</f>
        <v/>
      </c>
      <c r="AD13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5" spans="1:31" x14ac:dyDescent="0.25">
      <c r="A135" s="20"/>
      <c r="B135" s="21"/>
      <c r="C135" s="22"/>
      <c r="D135" s="23"/>
      <c r="E135" s="46"/>
      <c r="F135" s="23"/>
      <c r="G13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5" s="44" t="str">
        <f>IF(AND(ISNUMBER(EToTable4[[#This Row],[Сана]]), ISNUMBER(EToTable4[[#This Row],[Тмин
(°С)]])), EToTable4[[#This Row],[Тмин
(°С)]]-TdewSubtract, "")</f>
        <v/>
      </c>
      <c r="I135" s="38" t="str">
        <f>IF(ISNUMBER(EToTable4[[#This Row],[Сана]]), _xlfn.DAYS(EToTable4[[#This Row],[Сана]], "1/1/" &amp; YEAR(EToTable4[[#This Row],[Сана]])) + 1, "")</f>
        <v/>
      </c>
      <c r="J135" s="35" t="str">
        <f>IF(AND(ISNUMBER(Altitude), ISNUMBER(EToTable4[[#This Row],[Сана]])),  ROUND(101.3 * POWER( (293-0.0065 * Altitude) / 293, 5.26), 2), "")</f>
        <v/>
      </c>
      <c r="K135" s="33" t="str">
        <f>IF(ISNUMBER(EToTable4[[#This Row],[P]]), (Cp * EToTable4[[#This Row],[P]]) / (0.622 * 2.45), "")</f>
        <v/>
      </c>
      <c r="L13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5" s="35" t="str">
        <f>IF(ISNUMBER(EToTable4[[#This Row],[J]]), 0.409  * SIN( (2*PI()/365) * EToTable4[[#This Row],[J]] - 1.39), "")</f>
        <v/>
      </c>
      <c r="N135" s="30" t="str">
        <f>IF(ISNUMBER(EToTable4[[#This Row],[J]]), ROUND(1+0.033 * COS( (2*PI()/365) * EToTable4[[#This Row],[J]]), 4), "")</f>
        <v/>
      </c>
      <c r="O135" s="36" t="str">
        <f>IF(AND(ISNUMBER(Latitude), ISNUMBER(EToTable4[[#This Row],[Сана]])), ROUND((Latitude / 180) * PI(), 3), "")</f>
        <v/>
      </c>
      <c r="P135" s="35" t="str">
        <f>IF(AND(ISNUMBER(EToTable4[[#This Row],[φ]]), ISNUMBER(EToTable4[[#This Row],[δ (rad)]])), ACOS( - 1 * TAN(EToTable4[[#This Row],[φ]]) * TAN(EToTable4[[#This Row],[δ (rad)]])), "")</f>
        <v/>
      </c>
      <c r="Q13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5" s="35" t="str">
        <f xml:space="preserve"> IF(ISNUMBER(EToTable4[[#This Row],[ωs]]), ( 24 / PI()) * EToTable4[[#This Row],[ωs]], "")</f>
        <v/>
      </c>
      <c r="S135" s="35" t="str">
        <f>IF(ISNUMBER(EToTable4[[#This Row],[Тмин
(°С)]]), 0.6108 * EXP( 17.27 * EToTable4[[#This Row],[Тмин
(°С)]] / (EToTable4[[#This Row],[Тмин
(°С)]]+237.3)), "")</f>
        <v/>
      </c>
      <c r="T135" s="35" t="str">
        <f>IF(ISNUMBER(EToTable4[[#This Row],[Тмакс
(°С)]]), 0.6108 * EXP( 17.27 * EToTable4[[#This Row],[Тмакс
(°С)]] / (EToTable4[[#This Row],[Тмакс
(°С)]]+237.3)), "")</f>
        <v/>
      </c>
      <c r="U135" s="35" t="str">
        <f>IF(AND(ISNUMBER(EToTable4[[#This Row],[e° (Tmin)]]), ISNUMBER(EToTable4[[#This Row],[e° (Tmax)]])), (EToTable4[[#This Row],[e° (Tmax)]]+EToTable4[[#This Row],[e° (Tmin)]])/2, "")</f>
        <v/>
      </c>
      <c r="V135" s="28" t="str">
        <f>IF(ISNUMBER(EToTable4[[#This Row],[Tdew]]), 0.6108 * EXP( 17.27 * (EToTable4[[#This Row],[Tdew]]) / (EToTable4[[#This Row],[Tdew]]+237.3)), "")</f>
        <v/>
      </c>
      <c r="W135" s="30" t="str">
        <f xml:space="preserve"> EToTable4[[#This Row],[e° (Tdew)]]</f>
        <v/>
      </c>
      <c r="X135" s="28" t="str">
        <f>IF(AND(ISNUMBER(EToTable4[[#This Row],[es]]), ISNUMBER(EToTable4[[#This Row],[ea]])), EToTable4[[#This Row],[es]]-EToTable4[[#This Row],[ea]], "")</f>
        <v/>
      </c>
      <c r="Y135" s="35" t="str">
        <f>IF(ISNUMBER(EToTable4[[#This Row],[Ra]]), (as+bs)*EToTable4[[#This Row],[Ra]], "")</f>
        <v/>
      </c>
      <c r="Z13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5" s="35" t="str">
        <f>IF(ISNUMBER(EToTable4[[#This Row],[Rs]]), (1-albedo)*EToTable4[[#This Row],[Rs]], "")</f>
        <v/>
      </c>
      <c r="AB13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5" s="35" t="str">
        <f>IF(AND(ISNUMBER(EToTable4[[#This Row],[Rns]]), ISNUMBER(EToTable4[[#This Row],[Rnl]])), EToTable4[[#This Row],[Rns]]-EToTable4[[#This Row],[Rnl]], "")</f>
        <v/>
      </c>
      <c r="AD13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6" spans="1:31" x14ac:dyDescent="0.25">
      <c r="A136" s="20"/>
      <c r="B136" s="21"/>
      <c r="C136" s="22"/>
      <c r="D136" s="23"/>
      <c r="E136" s="46"/>
      <c r="F136" s="23"/>
      <c r="G13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6" s="44" t="str">
        <f>IF(AND(ISNUMBER(EToTable4[[#This Row],[Сана]]), ISNUMBER(EToTable4[[#This Row],[Тмин
(°С)]])), EToTable4[[#This Row],[Тмин
(°С)]]-TdewSubtract, "")</f>
        <v/>
      </c>
      <c r="I136" s="38" t="str">
        <f>IF(ISNUMBER(EToTable4[[#This Row],[Сана]]), _xlfn.DAYS(EToTable4[[#This Row],[Сана]], "1/1/" &amp; YEAR(EToTable4[[#This Row],[Сана]])) + 1, "")</f>
        <v/>
      </c>
      <c r="J136" s="35" t="str">
        <f>IF(AND(ISNUMBER(Altitude), ISNUMBER(EToTable4[[#This Row],[Сана]])),  ROUND(101.3 * POWER( (293-0.0065 * Altitude) / 293, 5.26), 2), "")</f>
        <v/>
      </c>
      <c r="K136" s="33" t="str">
        <f>IF(ISNUMBER(EToTable4[[#This Row],[P]]), (Cp * EToTable4[[#This Row],[P]]) / (0.622 * 2.45), "")</f>
        <v/>
      </c>
      <c r="L13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6" s="35" t="str">
        <f>IF(ISNUMBER(EToTable4[[#This Row],[J]]), 0.409  * SIN( (2*PI()/365) * EToTable4[[#This Row],[J]] - 1.39), "")</f>
        <v/>
      </c>
      <c r="N136" s="30" t="str">
        <f>IF(ISNUMBER(EToTable4[[#This Row],[J]]), ROUND(1+0.033 * COS( (2*PI()/365) * EToTable4[[#This Row],[J]]), 4), "")</f>
        <v/>
      </c>
      <c r="O136" s="36" t="str">
        <f>IF(AND(ISNUMBER(Latitude), ISNUMBER(EToTable4[[#This Row],[Сана]])), ROUND((Latitude / 180) * PI(), 3), "")</f>
        <v/>
      </c>
      <c r="P136" s="35" t="str">
        <f>IF(AND(ISNUMBER(EToTable4[[#This Row],[φ]]), ISNUMBER(EToTable4[[#This Row],[δ (rad)]])), ACOS( - 1 * TAN(EToTable4[[#This Row],[φ]]) * TAN(EToTable4[[#This Row],[δ (rad)]])), "")</f>
        <v/>
      </c>
      <c r="Q13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6" s="35" t="str">
        <f xml:space="preserve"> IF(ISNUMBER(EToTable4[[#This Row],[ωs]]), ( 24 / PI()) * EToTable4[[#This Row],[ωs]], "")</f>
        <v/>
      </c>
      <c r="S136" s="35" t="str">
        <f>IF(ISNUMBER(EToTable4[[#This Row],[Тмин
(°С)]]), 0.6108 * EXP( 17.27 * EToTable4[[#This Row],[Тмин
(°С)]] / (EToTable4[[#This Row],[Тмин
(°С)]]+237.3)), "")</f>
        <v/>
      </c>
      <c r="T136" s="35" t="str">
        <f>IF(ISNUMBER(EToTable4[[#This Row],[Тмакс
(°С)]]), 0.6108 * EXP( 17.27 * EToTable4[[#This Row],[Тмакс
(°С)]] / (EToTable4[[#This Row],[Тмакс
(°С)]]+237.3)), "")</f>
        <v/>
      </c>
      <c r="U136" s="35" t="str">
        <f>IF(AND(ISNUMBER(EToTable4[[#This Row],[e° (Tmin)]]), ISNUMBER(EToTable4[[#This Row],[e° (Tmax)]])), (EToTable4[[#This Row],[e° (Tmax)]]+EToTable4[[#This Row],[e° (Tmin)]])/2, "")</f>
        <v/>
      </c>
      <c r="V136" s="28" t="str">
        <f>IF(ISNUMBER(EToTable4[[#This Row],[Tdew]]), 0.6108 * EXP( 17.27 * (EToTable4[[#This Row],[Tdew]]) / (EToTable4[[#This Row],[Tdew]]+237.3)), "")</f>
        <v/>
      </c>
      <c r="W136" s="30" t="str">
        <f xml:space="preserve"> EToTable4[[#This Row],[e° (Tdew)]]</f>
        <v/>
      </c>
      <c r="X136" s="28" t="str">
        <f>IF(AND(ISNUMBER(EToTable4[[#This Row],[es]]), ISNUMBER(EToTable4[[#This Row],[ea]])), EToTable4[[#This Row],[es]]-EToTable4[[#This Row],[ea]], "")</f>
        <v/>
      </c>
      <c r="Y136" s="35" t="str">
        <f>IF(ISNUMBER(EToTable4[[#This Row],[Ra]]), (as+bs)*EToTable4[[#This Row],[Ra]], "")</f>
        <v/>
      </c>
      <c r="Z13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6" s="35" t="str">
        <f>IF(ISNUMBER(EToTable4[[#This Row],[Rs]]), (1-albedo)*EToTable4[[#This Row],[Rs]], "")</f>
        <v/>
      </c>
      <c r="AB13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6" s="35" t="str">
        <f>IF(AND(ISNUMBER(EToTable4[[#This Row],[Rns]]), ISNUMBER(EToTable4[[#This Row],[Rnl]])), EToTable4[[#This Row],[Rns]]-EToTable4[[#This Row],[Rnl]], "")</f>
        <v/>
      </c>
      <c r="AD13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7" spans="1:31" x14ac:dyDescent="0.25">
      <c r="A137" s="20"/>
      <c r="B137" s="21"/>
      <c r="C137" s="22"/>
      <c r="D137" s="23"/>
      <c r="E137" s="46"/>
      <c r="F137" s="23"/>
      <c r="G13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7" s="44" t="str">
        <f>IF(AND(ISNUMBER(EToTable4[[#This Row],[Сана]]), ISNUMBER(EToTable4[[#This Row],[Тмин
(°С)]])), EToTable4[[#This Row],[Тмин
(°С)]]-TdewSubtract, "")</f>
        <v/>
      </c>
      <c r="I137" s="38" t="str">
        <f>IF(ISNUMBER(EToTable4[[#This Row],[Сана]]), _xlfn.DAYS(EToTable4[[#This Row],[Сана]], "1/1/" &amp; YEAR(EToTable4[[#This Row],[Сана]])) + 1, "")</f>
        <v/>
      </c>
      <c r="J137" s="35" t="str">
        <f>IF(AND(ISNUMBER(Altitude), ISNUMBER(EToTable4[[#This Row],[Сана]])),  ROUND(101.3 * POWER( (293-0.0065 * Altitude) / 293, 5.26), 2), "")</f>
        <v/>
      </c>
      <c r="K137" s="33" t="str">
        <f>IF(ISNUMBER(EToTable4[[#This Row],[P]]), (Cp * EToTable4[[#This Row],[P]]) / (0.622 * 2.45), "")</f>
        <v/>
      </c>
      <c r="L13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7" s="35" t="str">
        <f>IF(ISNUMBER(EToTable4[[#This Row],[J]]), 0.409  * SIN( (2*PI()/365) * EToTable4[[#This Row],[J]] - 1.39), "")</f>
        <v/>
      </c>
      <c r="N137" s="30" t="str">
        <f>IF(ISNUMBER(EToTable4[[#This Row],[J]]), ROUND(1+0.033 * COS( (2*PI()/365) * EToTable4[[#This Row],[J]]), 4), "")</f>
        <v/>
      </c>
      <c r="O137" s="36" t="str">
        <f>IF(AND(ISNUMBER(Latitude), ISNUMBER(EToTable4[[#This Row],[Сана]])), ROUND((Latitude / 180) * PI(), 3), "")</f>
        <v/>
      </c>
      <c r="P137" s="35" t="str">
        <f>IF(AND(ISNUMBER(EToTable4[[#This Row],[φ]]), ISNUMBER(EToTable4[[#This Row],[δ (rad)]])), ACOS( - 1 * TAN(EToTable4[[#This Row],[φ]]) * TAN(EToTable4[[#This Row],[δ (rad)]])), "")</f>
        <v/>
      </c>
      <c r="Q13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7" s="35" t="str">
        <f xml:space="preserve"> IF(ISNUMBER(EToTable4[[#This Row],[ωs]]), ( 24 / PI()) * EToTable4[[#This Row],[ωs]], "")</f>
        <v/>
      </c>
      <c r="S137" s="35" t="str">
        <f>IF(ISNUMBER(EToTable4[[#This Row],[Тмин
(°С)]]), 0.6108 * EXP( 17.27 * EToTable4[[#This Row],[Тмин
(°С)]] / (EToTable4[[#This Row],[Тмин
(°С)]]+237.3)), "")</f>
        <v/>
      </c>
      <c r="T137" s="35" t="str">
        <f>IF(ISNUMBER(EToTable4[[#This Row],[Тмакс
(°С)]]), 0.6108 * EXP( 17.27 * EToTable4[[#This Row],[Тмакс
(°С)]] / (EToTable4[[#This Row],[Тмакс
(°С)]]+237.3)), "")</f>
        <v/>
      </c>
      <c r="U137" s="35" t="str">
        <f>IF(AND(ISNUMBER(EToTable4[[#This Row],[e° (Tmin)]]), ISNUMBER(EToTable4[[#This Row],[e° (Tmax)]])), (EToTable4[[#This Row],[e° (Tmax)]]+EToTable4[[#This Row],[e° (Tmin)]])/2, "")</f>
        <v/>
      </c>
      <c r="V137" s="28" t="str">
        <f>IF(ISNUMBER(EToTable4[[#This Row],[Tdew]]), 0.6108 * EXP( 17.27 * (EToTable4[[#This Row],[Tdew]]) / (EToTable4[[#This Row],[Tdew]]+237.3)), "")</f>
        <v/>
      </c>
      <c r="W137" s="30" t="str">
        <f xml:space="preserve"> EToTable4[[#This Row],[e° (Tdew)]]</f>
        <v/>
      </c>
      <c r="X137" s="28" t="str">
        <f>IF(AND(ISNUMBER(EToTable4[[#This Row],[es]]), ISNUMBER(EToTable4[[#This Row],[ea]])), EToTable4[[#This Row],[es]]-EToTable4[[#This Row],[ea]], "")</f>
        <v/>
      </c>
      <c r="Y137" s="35" t="str">
        <f>IF(ISNUMBER(EToTable4[[#This Row],[Ra]]), (as+bs)*EToTable4[[#This Row],[Ra]], "")</f>
        <v/>
      </c>
      <c r="Z13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7" s="35" t="str">
        <f>IF(ISNUMBER(EToTable4[[#This Row],[Rs]]), (1-albedo)*EToTable4[[#This Row],[Rs]], "")</f>
        <v/>
      </c>
      <c r="AB13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7" s="35" t="str">
        <f>IF(AND(ISNUMBER(EToTable4[[#This Row],[Rns]]), ISNUMBER(EToTable4[[#This Row],[Rnl]])), EToTable4[[#This Row],[Rns]]-EToTable4[[#This Row],[Rnl]], "")</f>
        <v/>
      </c>
      <c r="AD13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8" spans="1:31" x14ac:dyDescent="0.25">
      <c r="A138" s="20"/>
      <c r="B138" s="21"/>
      <c r="C138" s="22"/>
      <c r="D138" s="23"/>
      <c r="E138" s="46"/>
      <c r="F138" s="23"/>
      <c r="G13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8" s="44" t="str">
        <f>IF(AND(ISNUMBER(EToTable4[[#This Row],[Сана]]), ISNUMBER(EToTable4[[#This Row],[Тмин
(°С)]])), EToTable4[[#This Row],[Тмин
(°С)]]-TdewSubtract, "")</f>
        <v/>
      </c>
      <c r="I138" s="38" t="str">
        <f>IF(ISNUMBER(EToTable4[[#This Row],[Сана]]), _xlfn.DAYS(EToTable4[[#This Row],[Сана]], "1/1/" &amp; YEAR(EToTable4[[#This Row],[Сана]])) + 1, "")</f>
        <v/>
      </c>
      <c r="J138" s="35" t="str">
        <f>IF(AND(ISNUMBER(Altitude), ISNUMBER(EToTable4[[#This Row],[Сана]])),  ROUND(101.3 * POWER( (293-0.0065 * Altitude) / 293, 5.26), 2), "")</f>
        <v/>
      </c>
      <c r="K138" s="33" t="str">
        <f>IF(ISNUMBER(EToTable4[[#This Row],[P]]), (Cp * EToTable4[[#This Row],[P]]) / (0.622 * 2.45), "")</f>
        <v/>
      </c>
      <c r="L13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8" s="35" t="str">
        <f>IF(ISNUMBER(EToTable4[[#This Row],[J]]), 0.409  * SIN( (2*PI()/365) * EToTable4[[#This Row],[J]] - 1.39), "")</f>
        <v/>
      </c>
      <c r="N138" s="30" t="str">
        <f>IF(ISNUMBER(EToTable4[[#This Row],[J]]), ROUND(1+0.033 * COS( (2*PI()/365) * EToTable4[[#This Row],[J]]), 4), "")</f>
        <v/>
      </c>
      <c r="O138" s="36" t="str">
        <f>IF(AND(ISNUMBER(Latitude), ISNUMBER(EToTable4[[#This Row],[Сана]])), ROUND((Latitude / 180) * PI(), 3), "")</f>
        <v/>
      </c>
      <c r="P138" s="35" t="str">
        <f>IF(AND(ISNUMBER(EToTable4[[#This Row],[φ]]), ISNUMBER(EToTable4[[#This Row],[δ (rad)]])), ACOS( - 1 * TAN(EToTable4[[#This Row],[φ]]) * TAN(EToTable4[[#This Row],[δ (rad)]])), "")</f>
        <v/>
      </c>
      <c r="Q13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8" s="35" t="str">
        <f xml:space="preserve"> IF(ISNUMBER(EToTable4[[#This Row],[ωs]]), ( 24 / PI()) * EToTable4[[#This Row],[ωs]], "")</f>
        <v/>
      </c>
      <c r="S138" s="35" t="str">
        <f>IF(ISNUMBER(EToTable4[[#This Row],[Тмин
(°С)]]), 0.6108 * EXP( 17.27 * EToTable4[[#This Row],[Тмин
(°С)]] / (EToTable4[[#This Row],[Тмин
(°С)]]+237.3)), "")</f>
        <v/>
      </c>
      <c r="T138" s="35" t="str">
        <f>IF(ISNUMBER(EToTable4[[#This Row],[Тмакс
(°С)]]), 0.6108 * EXP( 17.27 * EToTable4[[#This Row],[Тмакс
(°С)]] / (EToTable4[[#This Row],[Тмакс
(°С)]]+237.3)), "")</f>
        <v/>
      </c>
      <c r="U138" s="35" t="str">
        <f>IF(AND(ISNUMBER(EToTable4[[#This Row],[e° (Tmin)]]), ISNUMBER(EToTable4[[#This Row],[e° (Tmax)]])), (EToTable4[[#This Row],[e° (Tmax)]]+EToTable4[[#This Row],[e° (Tmin)]])/2, "")</f>
        <v/>
      </c>
      <c r="V138" s="28" t="str">
        <f>IF(ISNUMBER(EToTable4[[#This Row],[Tdew]]), 0.6108 * EXP( 17.27 * (EToTable4[[#This Row],[Tdew]]) / (EToTable4[[#This Row],[Tdew]]+237.3)), "")</f>
        <v/>
      </c>
      <c r="W138" s="30" t="str">
        <f xml:space="preserve"> EToTable4[[#This Row],[e° (Tdew)]]</f>
        <v/>
      </c>
      <c r="X138" s="28" t="str">
        <f>IF(AND(ISNUMBER(EToTable4[[#This Row],[es]]), ISNUMBER(EToTable4[[#This Row],[ea]])), EToTable4[[#This Row],[es]]-EToTable4[[#This Row],[ea]], "")</f>
        <v/>
      </c>
      <c r="Y138" s="35" t="str">
        <f>IF(ISNUMBER(EToTable4[[#This Row],[Ra]]), (as+bs)*EToTable4[[#This Row],[Ra]], "")</f>
        <v/>
      </c>
      <c r="Z13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8" s="35" t="str">
        <f>IF(ISNUMBER(EToTable4[[#This Row],[Rs]]), (1-albedo)*EToTable4[[#This Row],[Rs]], "")</f>
        <v/>
      </c>
      <c r="AB13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8" s="35" t="str">
        <f>IF(AND(ISNUMBER(EToTable4[[#This Row],[Rns]]), ISNUMBER(EToTable4[[#This Row],[Rnl]])), EToTable4[[#This Row],[Rns]]-EToTable4[[#This Row],[Rnl]], "")</f>
        <v/>
      </c>
      <c r="AD13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39" spans="1:31" x14ac:dyDescent="0.25">
      <c r="A139" s="20"/>
      <c r="B139" s="21"/>
      <c r="C139" s="22"/>
      <c r="D139" s="23"/>
      <c r="E139" s="46"/>
      <c r="F139" s="23"/>
      <c r="G13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39" s="44" t="str">
        <f>IF(AND(ISNUMBER(EToTable4[[#This Row],[Сана]]), ISNUMBER(EToTable4[[#This Row],[Тмин
(°С)]])), EToTable4[[#This Row],[Тмин
(°С)]]-TdewSubtract, "")</f>
        <v/>
      </c>
      <c r="I139" s="38" t="str">
        <f>IF(ISNUMBER(EToTable4[[#This Row],[Сана]]), _xlfn.DAYS(EToTable4[[#This Row],[Сана]], "1/1/" &amp; YEAR(EToTable4[[#This Row],[Сана]])) + 1, "")</f>
        <v/>
      </c>
      <c r="J139" s="35" t="str">
        <f>IF(AND(ISNUMBER(Altitude), ISNUMBER(EToTable4[[#This Row],[Сана]])),  ROUND(101.3 * POWER( (293-0.0065 * Altitude) / 293, 5.26), 2), "")</f>
        <v/>
      </c>
      <c r="K139" s="33" t="str">
        <f>IF(ISNUMBER(EToTable4[[#This Row],[P]]), (Cp * EToTable4[[#This Row],[P]]) / (0.622 * 2.45), "")</f>
        <v/>
      </c>
      <c r="L13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39" s="35" t="str">
        <f>IF(ISNUMBER(EToTable4[[#This Row],[J]]), 0.409  * SIN( (2*PI()/365) * EToTable4[[#This Row],[J]] - 1.39), "")</f>
        <v/>
      </c>
      <c r="N139" s="30" t="str">
        <f>IF(ISNUMBER(EToTable4[[#This Row],[J]]), ROUND(1+0.033 * COS( (2*PI()/365) * EToTable4[[#This Row],[J]]), 4), "")</f>
        <v/>
      </c>
      <c r="O139" s="36" t="str">
        <f>IF(AND(ISNUMBER(Latitude), ISNUMBER(EToTable4[[#This Row],[Сана]])), ROUND((Latitude / 180) * PI(), 3), "")</f>
        <v/>
      </c>
      <c r="P139" s="35" t="str">
        <f>IF(AND(ISNUMBER(EToTable4[[#This Row],[φ]]), ISNUMBER(EToTable4[[#This Row],[δ (rad)]])), ACOS( - 1 * TAN(EToTable4[[#This Row],[φ]]) * TAN(EToTable4[[#This Row],[δ (rad)]])), "")</f>
        <v/>
      </c>
      <c r="Q13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39" s="35" t="str">
        <f xml:space="preserve"> IF(ISNUMBER(EToTable4[[#This Row],[ωs]]), ( 24 / PI()) * EToTable4[[#This Row],[ωs]], "")</f>
        <v/>
      </c>
      <c r="S139" s="35" t="str">
        <f>IF(ISNUMBER(EToTable4[[#This Row],[Тмин
(°С)]]), 0.6108 * EXP( 17.27 * EToTable4[[#This Row],[Тмин
(°С)]] / (EToTable4[[#This Row],[Тмин
(°С)]]+237.3)), "")</f>
        <v/>
      </c>
      <c r="T139" s="35" t="str">
        <f>IF(ISNUMBER(EToTable4[[#This Row],[Тмакс
(°С)]]), 0.6108 * EXP( 17.27 * EToTable4[[#This Row],[Тмакс
(°С)]] / (EToTable4[[#This Row],[Тмакс
(°С)]]+237.3)), "")</f>
        <v/>
      </c>
      <c r="U139" s="35" t="str">
        <f>IF(AND(ISNUMBER(EToTable4[[#This Row],[e° (Tmin)]]), ISNUMBER(EToTable4[[#This Row],[e° (Tmax)]])), (EToTable4[[#This Row],[e° (Tmax)]]+EToTable4[[#This Row],[e° (Tmin)]])/2, "")</f>
        <v/>
      </c>
      <c r="V139" s="28" t="str">
        <f>IF(ISNUMBER(EToTable4[[#This Row],[Tdew]]), 0.6108 * EXP( 17.27 * (EToTable4[[#This Row],[Tdew]]) / (EToTable4[[#This Row],[Tdew]]+237.3)), "")</f>
        <v/>
      </c>
      <c r="W139" s="30" t="str">
        <f xml:space="preserve"> EToTable4[[#This Row],[e° (Tdew)]]</f>
        <v/>
      </c>
      <c r="X139" s="28" t="str">
        <f>IF(AND(ISNUMBER(EToTable4[[#This Row],[es]]), ISNUMBER(EToTable4[[#This Row],[ea]])), EToTable4[[#This Row],[es]]-EToTable4[[#This Row],[ea]], "")</f>
        <v/>
      </c>
      <c r="Y139" s="35" t="str">
        <f>IF(ISNUMBER(EToTable4[[#This Row],[Ra]]), (as+bs)*EToTable4[[#This Row],[Ra]], "")</f>
        <v/>
      </c>
      <c r="Z13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39" s="35" t="str">
        <f>IF(ISNUMBER(EToTable4[[#This Row],[Rs]]), (1-albedo)*EToTable4[[#This Row],[Rs]], "")</f>
        <v/>
      </c>
      <c r="AB13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39" s="35" t="str">
        <f>IF(AND(ISNUMBER(EToTable4[[#This Row],[Rns]]), ISNUMBER(EToTable4[[#This Row],[Rnl]])), EToTable4[[#This Row],[Rns]]-EToTable4[[#This Row],[Rnl]], "")</f>
        <v/>
      </c>
      <c r="AD13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3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0" spans="1:31" x14ac:dyDescent="0.25">
      <c r="A140" s="20"/>
      <c r="B140" s="21"/>
      <c r="C140" s="22"/>
      <c r="D140" s="23"/>
      <c r="E140" s="46"/>
      <c r="F140" s="23"/>
      <c r="G14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0" s="44" t="str">
        <f>IF(AND(ISNUMBER(EToTable4[[#This Row],[Сана]]), ISNUMBER(EToTable4[[#This Row],[Тмин
(°С)]])), EToTable4[[#This Row],[Тмин
(°С)]]-TdewSubtract, "")</f>
        <v/>
      </c>
      <c r="I140" s="38" t="str">
        <f>IF(ISNUMBER(EToTable4[[#This Row],[Сана]]), _xlfn.DAYS(EToTable4[[#This Row],[Сана]], "1/1/" &amp; YEAR(EToTable4[[#This Row],[Сана]])) + 1, "")</f>
        <v/>
      </c>
      <c r="J140" s="35" t="str">
        <f>IF(AND(ISNUMBER(Altitude), ISNUMBER(EToTable4[[#This Row],[Сана]])),  ROUND(101.3 * POWER( (293-0.0065 * Altitude) / 293, 5.26), 2), "")</f>
        <v/>
      </c>
      <c r="K140" s="33" t="str">
        <f>IF(ISNUMBER(EToTable4[[#This Row],[P]]), (Cp * EToTable4[[#This Row],[P]]) / (0.622 * 2.45), "")</f>
        <v/>
      </c>
      <c r="L14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0" s="35" t="str">
        <f>IF(ISNUMBER(EToTable4[[#This Row],[J]]), 0.409  * SIN( (2*PI()/365) * EToTable4[[#This Row],[J]] - 1.39), "")</f>
        <v/>
      </c>
      <c r="N140" s="30" t="str">
        <f>IF(ISNUMBER(EToTable4[[#This Row],[J]]), ROUND(1+0.033 * COS( (2*PI()/365) * EToTable4[[#This Row],[J]]), 4), "")</f>
        <v/>
      </c>
      <c r="O140" s="36" t="str">
        <f>IF(AND(ISNUMBER(Latitude), ISNUMBER(EToTable4[[#This Row],[Сана]])), ROUND((Latitude / 180) * PI(), 3), "")</f>
        <v/>
      </c>
      <c r="P140" s="35" t="str">
        <f>IF(AND(ISNUMBER(EToTable4[[#This Row],[φ]]), ISNUMBER(EToTable4[[#This Row],[δ (rad)]])), ACOS( - 1 * TAN(EToTable4[[#This Row],[φ]]) * TAN(EToTable4[[#This Row],[δ (rad)]])), "")</f>
        <v/>
      </c>
      <c r="Q14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0" s="35" t="str">
        <f xml:space="preserve"> IF(ISNUMBER(EToTable4[[#This Row],[ωs]]), ( 24 / PI()) * EToTable4[[#This Row],[ωs]], "")</f>
        <v/>
      </c>
      <c r="S140" s="35" t="str">
        <f>IF(ISNUMBER(EToTable4[[#This Row],[Тмин
(°С)]]), 0.6108 * EXP( 17.27 * EToTable4[[#This Row],[Тмин
(°С)]] / (EToTable4[[#This Row],[Тмин
(°С)]]+237.3)), "")</f>
        <v/>
      </c>
      <c r="T140" s="35" t="str">
        <f>IF(ISNUMBER(EToTable4[[#This Row],[Тмакс
(°С)]]), 0.6108 * EXP( 17.27 * EToTable4[[#This Row],[Тмакс
(°С)]] / (EToTable4[[#This Row],[Тмакс
(°С)]]+237.3)), "")</f>
        <v/>
      </c>
      <c r="U140" s="35" t="str">
        <f>IF(AND(ISNUMBER(EToTable4[[#This Row],[e° (Tmin)]]), ISNUMBER(EToTable4[[#This Row],[e° (Tmax)]])), (EToTable4[[#This Row],[e° (Tmax)]]+EToTable4[[#This Row],[e° (Tmin)]])/2, "")</f>
        <v/>
      </c>
      <c r="V140" s="28" t="str">
        <f>IF(ISNUMBER(EToTable4[[#This Row],[Tdew]]), 0.6108 * EXP( 17.27 * (EToTable4[[#This Row],[Tdew]]) / (EToTable4[[#This Row],[Tdew]]+237.3)), "")</f>
        <v/>
      </c>
      <c r="W140" s="30" t="str">
        <f xml:space="preserve"> EToTable4[[#This Row],[e° (Tdew)]]</f>
        <v/>
      </c>
      <c r="X140" s="28" t="str">
        <f>IF(AND(ISNUMBER(EToTable4[[#This Row],[es]]), ISNUMBER(EToTable4[[#This Row],[ea]])), EToTable4[[#This Row],[es]]-EToTable4[[#This Row],[ea]], "")</f>
        <v/>
      </c>
      <c r="Y140" s="35" t="str">
        <f>IF(ISNUMBER(EToTable4[[#This Row],[Ra]]), (as+bs)*EToTable4[[#This Row],[Ra]], "")</f>
        <v/>
      </c>
      <c r="Z14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0" s="35" t="str">
        <f>IF(ISNUMBER(EToTable4[[#This Row],[Rs]]), (1-albedo)*EToTable4[[#This Row],[Rs]], "")</f>
        <v/>
      </c>
      <c r="AB14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0" s="35" t="str">
        <f>IF(AND(ISNUMBER(EToTable4[[#This Row],[Rns]]), ISNUMBER(EToTable4[[#This Row],[Rnl]])), EToTable4[[#This Row],[Rns]]-EToTable4[[#This Row],[Rnl]], "")</f>
        <v/>
      </c>
      <c r="AD14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1" spans="1:31" x14ac:dyDescent="0.25">
      <c r="A141" s="20"/>
      <c r="B141" s="21"/>
      <c r="C141" s="22"/>
      <c r="D141" s="23"/>
      <c r="E141" s="46"/>
      <c r="F141" s="23"/>
      <c r="G14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1" s="44" t="str">
        <f>IF(AND(ISNUMBER(EToTable4[[#This Row],[Сана]]), ISNUMBER(EToTable4[[#This Row],[Тмин
(°С)]])), EToTable4[[#This Row],[Тмин
(°С)]]-TdewSubtract, "")</f>
        <v/>
      </c>
      <c r="I141" s="38" t="str">
        <f>IF(ISNUMBER(EToTable4[[#This Row],[Сана]]), _xlfn.DAYS(EToTable4[[#This Row],[Сана]], "1/1/" &amp; YEAR(EToTable4[[#This Row],[Сана]])) + 1, "")</f>
        <v/>
      </c>
      <c r="J141" s="35" t="str">
        <f>IF(AND(ISNUMBER(Altitude), ISNUMBER(EToTable4[[#This Row],[Сана]])),  ROUND(101.3 * POWER( (293-0.0065 * Altitude) / 293, 5.26), 2), "")</f>
        <v/>
      </c>
      <c r="K141" s="33" t="str">
        <f>IF(ISNUMBER(EToTable4[[#This Row],[P]]), (Cp * EToTable4[[#This Row],[P]]) / (0.622 * 2.45), "")</f>
        <v/>
      </c>
      <c r="L14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1" s="35" t="str">
        <f>IF(ISNUMBER(EToTable4[[#This Row],[J]]), 0.409  * SIN( (2*PI()/365) * EToTable4[[#This Row],[J]] - 1.39), "")</f>
        <v/>
      </c>
      <c r="N141" s="30" t="str">
        <f>IF(ISNUMBER(EToTable4[[#This Row],[J]]), ROUND(1+0.033 * COS( (2*PI()/365) * EToTable4[[#This Row],[J]]), 4), "")</f>
        <v/>
      </c>
      <c r="O141" s="36" t="str">
        <f>IF(AND(ISNUMBER(Latitude), ISNUMBER(EToTable4[[#This Row],[Сана]])), ROUND((Latitude / 180) * PI(), 3), "")</f>
        <v/>
      </c>
      <c r="P141" s="35" t="str">
        <f>IF(AND(ISNUMBER(EToTable4[[#This Row],[φ]]), ISNUMBER(EToTable4[[#This Row],[δ (rad)]])), ACOS( - 1 * TAN(EToTable4[[#This Row],[φ]]) * TAN(EToTable4[[#This Row],[δ (rad)]])), "")</f>
        <v/>
      </c>
      <c r="Q14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1" s="35" t="str">
        <f xml:space="preserve"> IF(ISNUMBER(EToTable4[[#This Row],[ωs]]), ( 24 / PI()) * EToTable4[[#This Row],[ωs]], "")</f>
        <v/>
      </c>
      <c r="S141" s="35" t="str">
        <f>IF(ISNUMBER(EToTable4[[#This Row],[Тмин
(°С)]]), 0.6108 * EXP( 17.27 * EToTable4[[#This Row],[Тмин
(°С)]] / (EToTable4[[#This Row],[Тмин
(°С)]]+237.3)), "")</f>
        <v/>
      </c>
      <c r="T141" s="35" t="str">
        <f>IF(ISNUMBER(EToTable4[[#This Row],[Тмакс
(°С)]]), 0.6108 * EXP( 17.27 * EToTable4[[#This Row],[Тмакс
(°С)]] / (EToTable4[[#This Row],[Тмакс
(°С)]]+237.3)), "")</f>
        <v/>
      </c>
      <c r="U141" s="35" t="str">
        <f>IF(AND(ISNUMBER(EToTable4[[#This Row],[e° (Tmin)]]), ISNUMBER(EToTable4[[#This Row],[e° (Tmax)]])), (EToTable4[[#This Row],[e° (Tmax)]]+EToTable4[[#This Row],[e° (Tmin)]])/2, "")</f>
        <v/>
      </c>
      <c r="V141" s="28" t="str">
        <f>IF(ISNUMBER(EToTable4[[#This Row],[Tdew]]), 0.6108 * EXP( 17.27 * (EToTable4[[#This Row],[Tdew]]) / (EToTable4[[#This Row],[Tdew]]+237.3)), "")</f>
        <v/>
      </c>
      <c r="W141" s="30" t="str">
        <f xml:space="preserve"> EToTable4[[#This Row],[e° (Tdew)]]</f>
        <v/>
      </c>
      <c r="X141" s="28" t="str">
        <f>IF(AND(ISNUMBER(EToTable4[[#This Row],[es]]), ISNUMBER(EToTable4[[#This Row],[ea]])), EToTable4[[#This Row],[es]]-EToTable4[[#This Row],[ea]], "")</f>
        <v/>
      </c>
      <c r="Y141" s="35" t="str">
        <f>IF(ISNUMBER(EToTable4[[#This Row],[Ra]]), (as+bs)*EToTable4[[#This Row],[Ra]], "")</f>
        <v/>
      </c>
      <c r="Z14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1" s="35" t="str">
        <f>IF(ISNUMBER(EToTable4[[#This Row],[Rs]]), (1-albedo)*EToTable4[[#This Row],[Rs]], "")</f>
        <v/>
      </c>
      <c r="AB14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1" s="35" t="str">
        <f>IF(AND(ISNUMBER(EToTable4[[#This Row],[Rns]]), ISNUMBER(EToTable4[[#This Row],[Rnl]])), EToTable4[[#This Row],[Rns]]-EToTable4[[#This Row],[Rnl]], "")</f>
        <v/>
      </c>
      <c r="AD14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2" spans="1:31" x14ac:dyDescent="0.25">
      <c r="A142" s="20"/>
      <c r="B142" s="21"/>
      <c r="C142" s="22"/>
      <c r="D142" s="23"/>
      <c r="E142" s="46"/>
      <c r="F142" s="23"/>
      <c r="G14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2" s="44" t="str">
        <f>IF(AND(ISNUMBER(EToTable4[[#This Row],[Сана]]), ISNUMBER(EToTable4[[#This Row],[Тмин
(°С)]])), EToTable4[[#This Row],[Тмин
(°С)]]-TdewSubtract, "")</f>
        <v/>
      </c>
      <c r="I142" s="38" t="str">
        <f>IF(ISNUMBER(EToTable4[[#This Row],[Сана]]), _xlfn.DAYS(EToTable4[[#This Row],[Сана]], "1/1/" &amp; YEAR(EToTable4[[#This Row],[Сана]])) + 1, "")</f>
        <v/>
      </c>
      <c r="J142" s="35" t="str">
        <f>IF(AND(ISNUMBER(Altitude), ISNUMBER(EToTable4[[#This Row],[Сана]])),  ROUND(101.3 * POWER( (293-0.0065 * Altitude) / 293, 5.26), 2), "")</f>
        <v/>
      </c>
      <c r="K142" s="33" t="str">
        <f>IF(ISNUMBER(EToTable4[[#This Row],[P]]), (Cp * EToTable4[[#This Row],[P]]) / (0.622 * 2.45), "")</f>
        <v/>
      </c>
      <c r="L14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2" s="35" t="str">
        <f>IF(ISNUMBER(EToTable4[[#This Row],[J]]), 0.409  * SIN( (2*PI()/365) * EToTable4[[#This Row],[J]] - 1.39), "")</f>
        <v/>
      </c>
      <c r="N142" s="30" t="str">
        <f>IF(ISNUMBER(EToTable4[[#This Row],[J]]), ROUND(1+0.033 * COS( (2*PI()/365) * EToTable4[[#This Row],[J]]), 4), "")</f>
        <v/>
      </c>
      <c r="O142" s="36" t="str">
        <f>IF(AND(ISNUMBER(Latitude), ISNUMBER(EToTable4[[#This Row],[Сана]])), ROUND((Latitude / 180) * PI(), 3), "")</f>
        <v/>
      </c>
      <c r="P142" s="35" t="str">
        <f>IF(AND(ISNUMBER(EToTable4[[#This Row],[φ]]), ISNUMBER(EToTable4[[#This Row],[δ (rad)]])), ACOS( - 1 * TAN(EToTable4[[#This Row],[φ]]) * TAN(EToTable4[[#This Row],[δ (rad)]])), "")</f>
        <v/>
      </c>
      <c r="Q14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2" s="35" t="str">
        <f xml:space="preserve"> IF(ISNUMBER(EToTable4[[#This Row],[ωs]]), ( 24 / PI()) * EToTable4[[#This Row],[ωs]], "")</f>
        <v/>
      </c>
      <c r="S142" s="35" t="str">
        <f>IF(ISNUMBER(EToTable4[[#This Row],[Тмин
(°С)]]), 0.6108 * EXP( 17.27 * EToTable4[[#This Row],[Тмин
(°С)]] / (EToTable4[[#This Row],[Тмин
(°С)]]+237.3)), "")</f>
        <v/>
      </c>
      <c r="T142" s="35" t="str">
        <f>IF(ISNUMBER(EToTable4[[#This Row],[Тмакс
(°С)]]), 0.6108 * EXP( 17.27 * EToTable4[[#This Row],[Тмакс
(°С)]] / (EToTable4[[#This Row],[Тмакс
(°С)]]+237.3)), "")</f>
        <v/>
      </c>
      <c r="U142" s="35" t="str">
        <f>IF(AND(ISNUMBER(EToTable4[[#This Row],[e° (Tmin)]]), ISNUMBER(EToTable4[[#This Row],[e° (Tmax)]])), (EToTable4[[#This Row],[e° (Tmax)]]+EToTable4[[#This Row],[e° (Tmin)]])/2, "")</f>
        <v/>
      </c>
      <c r="V142" s="28" t="str">
        <f>IF(ISNUMBER(EToTable4[[#This Row],[Tdew]]), 0.6108 * EXP( 17.27 * (EToTable4[[#This Row],[Tdew]]) / (EToTable4[[#This Row],[Tdew]]+237.3)), "")</f>
        <v/>
      </c>
      <c r="W142" s="30" t="str">
        <f xml:space="preserve"> EToTable4[[#This Row],[e° (Tdew)]]</f>
        <v/>
      </c>
      <c r="X142" s="28" t="str">
        <f>IF(AND(ISNUMBER(EToTable4[[#This Row],[es]]), ISNUMBER(EToTable4[[#This Row],[ea]])), EToTable4[[#This Row],[es]]-EToTable4[[#This Row],[ea]], "")</f>
        <v/>
      </c>
      <c r="Y142" s="35" t="str">
        <f>IF(ISNUMBER(EToTable4[[#This Row],[Ra]]), (as+bs)*EToTable4[[#This Row],[Ra]], "")</f>
        <v/>
      </c>
      <c r="Z14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2" s="35" t="str">
        <f>IF(ISNUMBER(EToTable4[[#This Row],[Rs]]), (1-albedo)*EToTable4[[#This Row],[Rs]], "")</f>
        <v/>
      </c>
      <c r="AB14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2" s="35" t="str">
        <f>IF(AND(ISNUMBER(EToTable4[[#This Row],[Rns]]), ISNUMBER(EToTable4[[#This Row],[Rnl]])), EToTable4[[#This Row],[Rns]]-EToTable4[[#This Row],[Rnl]], "")</f>
        <v/>
      </c>
      <c r="AD14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3" spans="1:31" x14ac:dyDescent="0.25">
      <c r="A143" s="20"/>
      <c r="B143" s="21"/>
      <c r="C143" s="22"/>
      <c r="D143" s="23"/>
      <c r="E143" s="46"/>
      <c r="F143" s="23"/>
      <c r="G14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3" s="44" t="str">
        <f>IF(AND(ISNUMBER(EToTable4[[#This Row],[Сана]]), ISNUMBER(EToTable4[[#This Row],[Тмин
(°С)]])), EToTable4[[#This Row],[Тмин
(°С)]]-TdewSubtract, "")</f>
        <v/>
      </c>
      <c r="I143" s="38" t="str">
        <f>IF(ISNUMBER(EToTable4[[#This Row],[Сана]]), _xlfn.DAYS(EToTable4[[#This Row],[Сана]], "1/1/" &amp; YEAR(EToTable4[[#This Row],[Сана]])) + 1, "")</f>
        <v/>
      </c>
      <c r="J143" s="35" t="str">
        <f>IF(AND(ISNUMBER(Altitude), ISNUMBER(EToTable4[[#This Row],[Сана]])),  ROUND(101.3 * POWER( (293-0.0065 * Altitude) / 293, 5.26), 2), "")</f>
        <v/>
      </c>
      <c r="K143" s="33" t="str">
        <f>IF(ISNUMBER(EToTable4[[#This Row],[P]]), (Cp * EToTable4[[#This Row],[P]]) / (0.622 * 2.45), "")</f>
        <v/>
      </c>
      <c r="L14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3" s="35" t="str">
        <f>IF(ISNUMBER(EToTable4[[#This Row],[J]]), 0.409  * SIN( (2*PI()/365) * EToTable4[[#This Row],[J]] - 1.39), "")</f>
        <v/>
      </c>
      <c r="N143" s="30" t="str">
        <f>IF(ISNUMBER(EToTable4[[#This Row],[J]]), ROUND(1+0.033 * COS( (2*PI()/365) * EToTable4[[#This Row],[J]]), 4), "")</f>
        <v/>
      </c>
      <c r="O143" s="36" t="str">
        <f>IF(AND(ISNUMBER(Latitude), ISNUMBER(EToTable4[[#This Row],[Сана]])), ROUND((Latitude / 180) * PI(), 3), "")</f>
        <v/>
      </c>
      <c r="P143" s="35" t="str">
        <f>IF(AND(ISNUMBER(EToTable4[[#This Row],[φ]]), ISNUMBER(EToTable4[[#This Row],[δ (rad)]])), ACOS( - 1 * TAN(EToTable4[[#This Row],[φ]]) * TAN(EToTable4[[#This Row],[δ (rad)]])), "")</f>
        <v/>
      </c>
      <c r="Q14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3" s="35" t="str">
        <f xml:space="preserve"> IF(ISNUMBER(EToTable4[[#This Row],[ωs]]), ( 24 / PI()) * EToTable4[[#This Row],[ωs]], "")</f>
        <v/>
      </c>
      <c r="S143" s="35" t="str">
        <f>IF(ISNUMBER(EToTable4[[#This Row],[Тмин
(°С)]]), 0.6108 * EXP( 17.27 * EToTable4[[#This Row],[Тмин
(°С)]] / (EToTable4[[#This Row],[Тмин
(°С)]]+237.3)), "")</f>
        <v/>
      </c>
      <c r="T143" s="35" t="str">
        <f>IF(ISNUMBER(EToTable4[[#This Row],[Тмакс
(°С)]]), 0.6108 * EXP( 17.27 * EToTable4[[#This Row],[Тмакс
(°С)]] / (EToTable4[[#This Row],[Тмакс
(°С)]]+237.3)), "")</f>
        <v/>
      </c>
      <c r="U143" s="35" t="str">
        <f>IF(AND(ISNUMBER(EToTable4[[#This Row],[e° (Tmin)]]), ISNUMBER(EToTable4[[#This Row],[e° (Tmax)]])), (EToTable4[[#This Row],[e° (Tmax)]]+EToTable4[[#This Row],[e° (Tmin)]])/2, "")</f>
        <v/>
      </c>
      <c r="V143" s="28" t="str">
        <f>IF(ISNUMBER(EToTable4[[#This Row],[Tdew]]), 0.6108 * EXP( 17.27 * (EToTable4[[#This Row],[Tdew]]) / (EToTable4[[#This Row],[Tdew]]+237.3)), "")</f>
        <v/>
      </c>
      <c r="W143" s="30" t="str">
        <f xml:space="preserve"> EToTable4[[#This Row],[e° (Tdew)]]</f>
        <v/>
      </c>
      <c r="X143" s="28" t="str">
        <f>IF(AND(ISNUMBER(EToTable4[[#This Row],[es]]), ISNUMBER(EToTable4[[#This Row],[ea]])), EToTable4[[#This Row],[es]]-EToTable4[[#This Row],[ea]], "")</f>
        <v/>
      </c>
      <c r="Y143" s="35" t="str">
        <f>IF(ISNUMBER(EToTable4[[#This Row],[Ra]]), (as+bs)*EToTable4[[#This Row],[Ra]], "")</f>
        <v/>
      </c>
      <c r="Z14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3" s="35" t="str">
        <f>IF(ISNUMBER(EToTable4[[#This Row],[Rs]]), (1-albedo)*EToTable4[[#This Row],[Rs]], "")</f>
        <v/>
      </c>
      <c r="AB14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3" s="35" t="str">
        <f>IF(AND(ISNUMBER(EToTable4[[#This Row],[Rns]]), ISNUMBER(EToTable4[[#This Row],[Rnl]])), EToTable4[[#This Row],[Rns]]-EToTable4[[#This Row],[Rnl]], "")</f>
        <v/>
      </c>
      <c r="AD14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4" spans="1:31" x14ac:dyDescent="0.25">
      <c r="A144" s="20"/>
      <c r="B144" s="21"/>
      <c r="C144" s="22"/>
      <c r="D144" s="23"/>
      <c r="E144" s="46"/>
      <c r="F144" s="23"/>
      <c r="G14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4" s="44" t="str">
        <f>IF(AND(ISNUMBER(EToTable4[[#This Row],[Сана]]), ISNUMBER(EToTable4[[#This Row],[Тмин
(°С)]])), EToTable4[[#This Row],[Тмин
(°С)]]-TdewSubtract, "")</f>
        <v/>
      </c>
      <c r="I144" s="38" t="str">
        <f>IF(ISNUMBER(EToTable4[[#This Row],[Сана]]), _xlfn.DAYS(EToTable4[[#This Row],[Сана]], "1/1/" &amp; YEAR(EToTable4[[#This Row],[Сана]])) + 1, "")</f>
        <v/>
      </c>
      <c r="J144" s="35" t="str">
        <f>IF(AND(ISNUMBER(Altitude), ISNUMBER(EToTable4[[#This Row],[Сана]])),  ROUND(101.3 * POWER( (293-0.0065 * Altitude) / 293, 5.26), 2), "")</f>
        <v/>
      </c>
      <c r="K144" s="33" t="str">
        <f>IF(ISNUMBER(EToTable4[[#This Row],[P]]), (Cp * EToTable4[[#This Row],[P]]) / (0.622 * 2.45), "")</f>
        <v/>
      </c>
      <c r="L14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4" s="35" t="str">
        <f>IF(ISNUMBER(EToTable4[[#This Row],[J]]), 0.409  * SIN( (2*PI()/365) * EToTable4[[#This Row],[J]] - 1.39), "")</f>
        <v/>
      </c>
      <c r="N144" s="30" t="str">
        <f>IF(ISNUMBER(EToTable4[[#This Row],[J]]), ROUND(1+0.033 * COS( (2*PI()/365) * EToTable4[[#This Row],[J]]), 4), "")</f>
        <v/>
      </c>
      <c r="O144" s="36" t="str">
        <f>IF(AND(ISNUMBER(Latitude), ISNUMBER(EToTable4[[#This Row],[Сана]])), ROUND((Latitude / 180) * PI(), 3), "")</f>
        <v/>
      </c>
      <c r="P144" s="35" t="str">
        <f>IF(AND(ISNUMBER(EToTable4[[#This Row],[φ]]), ISNUMBER(EToTable4[[#This Row],[δ (rad)]])), ACOS( - 1 * TAN(EToTable4[[#This Row],[φ]]) * TAN(EToTable4[[#This Row],[δ (rad)]])), "")</f>
        <v/>
      </c>
      <c r="Q14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4" s="35" t="str">
        <f xml:space="preserve"> IF(ISNUMBER(EToTable4[[#This Row],[ωs]]), ( 24 / PI()) * EToTable4[[#This Row],[ωs]], "")</f>
        <v/>
      </c>
      <c r="S144" s="35" t="str">
        <f>IF(ISNUMBER(EToTable4[[#This Row],[Тмин
(°С)]]), 0.6108 * EXP( 17.27 * EToTable4[[#This Row],[Тмин
(°С)]] / (EToTable4[[#This Row],[Тмин
(°С)]]+237.3)), "")</f>
        <v/>
      </c>
      <c r="T144" s="35" t="str">
        <f>IF(ISNUMBER(EToTable4[[#This Row],[Тмакс
(°С)]]), 0.6108 * EXP( 17.27 * EToTable4[[#This Row],[Тмакс
(°С)]] / (EToTable4[[#This Row],[Тмакс
(°С)]]+237.3)), "")</f>
        <v/>
      </c>
      <c r="U144" s="35" t="str">
        <f>IF(AND(ISNUMBER(EToTable4[[#This Row],[e° (Tmin)]]), ISNUMBER(EToTable4[[#This Row],[e° (Tmax)]])), (EToTable4[[#This Row],[e° (Tmax)]]+EToTable4[[#This Row],[e° (Tmin)]])/2, "")</f>
        <v/>
      </c>
      <c r="V144" s="28" t="str">
        <f>IF(ISNUMBER(EToTable4[[#This Row],[Tdew]]), 0.6108 * EXP( 17.27 * (EToTable4[[#This Row],[Tdew]]) / (EToTable4[[#This Row],[Tdew]]+237.3)), "")</f>
        <v/>
      </c>
      <c r="W144" s="30" t="str">
        <f xml:space="preserve"> EToTable4[[#This Row],[e° (Tdew)]]</f>
        <v/>
      </c>
      <c r="X144" s="28" t="str">
        <f>IF(AND(ISNUMBER(EToTable4[[#This Row],[es]]), ISNUMBER(EToTable4[[#This Row],[ea]])), EToTable4[[#This Row],[es]]-EToTable4[[#This Row],[ea]], "")</f>
        <v/>
      </c>
      <c r="Y144" s="35" t="str">
        <f>IF(ISNUMBER(EToTable4[[#This Row],[Ra]]), (as+bs)*EToTable4[[#This Row],[Ra]], "")</f>
        <v/>
      </c>
      <c r="Z14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4" s="35" t="str">
        <f>IF(ISNUMBER(EToTable4[[#This Row],[Rs]]), (1-albedo)*EToTable4[[#This Row],[Rs]], "")</f>
        <v/>
      </c>
      <c r="AB14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4" s="35" t="str">
        <f>IF(AND(ISNUMBER(EToTable4[[#This Row],[Rns]]), ISNUMBER(EToTable4[[#This Row],[Rnl]])), EToTable4[[#This Row],[Rns]]-EToTable4[[#This Row],[Rnl]], "")</f>
        <v/>
      </c>
      <c r="AD14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5" spans="1:31" x14ac:dyDescent="0.25">
      <c r="A145" s="20"/>
      <c r="B145" s="21"/>
      <c r="C145" s="22"/>
      <c r="D145" s="23"/>
      <c r="E145" s="46"/>
      <c r="F145" s="23"/>
      <c r="G14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5" s="44" t="str">
        <f>IF(AND(ISNUMBER(EToTable4[[#This Row],[Сана]]), ISNUMBER(EToTable4[[#This Row],[Тмин
(°С)]])), EToTable4[[#This Row],[Тмин
(°С)]]-TdewSubtract, "")</f>
        <v/>
      </c>
      <c r="I145" s="38" t="str">
        <f>IF(ISNUMBER(EToTable4[[#This Row],[Сана]]), _xlfn.DAYS(EToTable4[[#This Row],[Сана]], "1/1/" &amp; YEAR(EToTable4[[#This Row],[Сана]])) + 1, "")</f>
        <v/>
      </c>
      <c r="J145" s="35" t="str">
        <f>IF(AND(ISNUMBER(Altitude), ISNUMBER(EToTable4[[#This Row],[Сана]])),  ROUND(101.3 * POWER( (293-0.0065 * Altitude) / 293, 5.26), 2), "")</f>
        <v/>
      </c>
      <c r="K145" s="33" t="str">
        <f>IF(ISNUMBER(EToTable4[[#This Row],[P]]), (Cp * EToTable4[[#This Row],[P]]) / (0.622 * 2.45), "")</f>
        <v/>
      </c>
      <c r="L14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5" s="35" t="str">
        <f>IF(ISNUMBER(EToTable4[[#This Row],[J]]), 0.409  * SIN( (2*PI()/365) * EToTable4[[#This Row],[J]] - 1.39), "")</f>
        <v/>
      </c>
      <c r="N145" s="30" t="str">
        <f>IF(ISNUMBER(EToTable4[[#This Row],[J]]), ROUND(1+0.033 * COS( (2*PI()/365) * EToTable4[[#This Row],[J]]), 4), "")</f>
        <v/>
      </c>
      <c r="O145" s="36" t="str">
        <f>IF(AND(ISNUMBER(Latitude), ISNUMBER(EToTable4[[#This Row],[Сана]])), ROUND((Latitude / 180) * PI(), 3), "")</f>
        <v/>
      </c>
      <c r="P145" s="35" t="str">
        <f>IF(AND(ISNUMBER(EToTable4[[#This Row],[φ]]), ISNUMBER(EToTable4[[#This Row],[δ (rad)]])), ACOS( - 1 * TAN(EToTable4[[#This Row],[φ]]) * TAN(EToTable4[[#This Row],[δ (rad)]])), "")</f>
        <v/>
      </c>
      <c r="Q14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5" s="35" t="str">
        <f xml:space="preserve"> IF(ISNUMBER(EToTable4[[#This Row],[ωs]]), ( 24 / PI()) * EToTable4[[#This Row],[ωs]], "")</f>
        <v/>
      </c>
      <c r="S145" s="35" t="str">
        <f>IF(ISNUMBER(EToTable4[[#This Row],[Тмин
(°С)]]), 0.6108 * EXP( 17.27 * EToTable4[[#This Row],[Тмин
(°С)]] / (EToTable4[[#This Row],[Тмин
(°С)]]+237.3)), "")</f>
        <v/>
      </c>
      <c r="T145" s="35" t="str">
        <f>IF(ISNUMBER(EToTable4[[#This Row],[Тмакс
(°С)]]), 0.6108 * EXP( 17.27 * EToTable4[[#This Row],[Тмакс
(°С)]] / (EToTable4[[#This Row],[Тмакс
(°С)]]+237.3)), "")</f>
        <v/>
      </c>
      <c r="U145" s="35" t="str">
        <f>IF(AND(ISNUMBER(EToTable4[[#This Row],[e° (Tmin)]]), ISNUMBER(EToTable4[[#This Row],[e° (Tmax)]])), (EToTable4[[#This Row],[e° (Tmax)]]+EToTable4[[#This Row],[e° (Tmin)]])/2, "")</f>
        <v/>
      </c>
      <c r="V145" s="28" t="str">
        <f>IF(ISNUMBER(EToTable4[[#This Row],[Tdew]]), 0.6108 * EXP( 17.27 * (EToTable4[[#This Row],[Tdew]]) / (EToTable4[[#This Row],[Tdew]]+237.3)), "")</f>
        <v/>
      </c>
      <c r="W145" s="30" t="str">
        <f xml:space="preserve"> EToTable4[[#This Row],[e° (Tdew)]]</f>
        <v/>
      </c>
      <c r="X145" s="28" t="str">
        <f>IF(AND(ISNUMBER(EToTable4[[#This Row],[es]]), ISNUMBER(EToTable4[[#This Row],[ea]])), EToTable4[[#This Row],[es]]-EToTable4[[#This Row],[ea]], "")</f>
        <v/>
      </c>
      <c r="Y145" s="35" t="str">
        <f>IF(ISNUMBER(EToTable4[[#This Row],[Ra]]), (as+bs)*EToTable4[[#This Row],[Ra]], "")</f>
        <v/>
      </c>
      <c r="Z14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5" s="35" t="str">
        <f>IF(ISNUMBER(EToTable4[[#This Row],[Rs]]), (1-albedo)*EToTable4[[#This Row],[Rs]], "")</f>
        <v/>
      </c>
      <c r="AB14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5" s="35" t="str">
        <f>IF(AND(ISNUMBER(EToTable4[[#This Row],[Rns]]), ISNUMBER(EToTable4[[#This Row],[Rnl]])), EToTable4[[#This Row],[Rns]]-EToTable4[[#This Row],[Rnl]], "")</f>
        <v/>
      </c>
      <c r="AD14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6" spans="1:31" x14ac:dyDescent="0.25">
      <c r="A146" s="20"/>
      <c r="B146" s="21"/>
      <c r="C146" s="22"/>
      <c r="D146" s="23"/>
      <c r="E146" s="46"/>
      <c r="F146" s="23"/>
      <c r="G14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6" s="44" t="str">
        <f>IF(AND(ISNUMBER(EToTable4[[#This Row],[Сана]]), ISNUMBER(EToTable4[[#This Row],[Тмин
(°С)]])), EToTable4[[#This Row],[Тмин
(°С)]]-TdewSubtract, "")</f>
        <v/>
      </c>
      <c r="I146" s="38" t="str">
        <f>IF(ISNUMBER(EToTable4[[#This Row],[Сана]]), _xlfn.DAYS(EToTable4[[#This Row],[Сана]], "1/1/" &amp; YEAR(EToTable4[[#This Row],[Сана]])) + 1, "")</f>
        <v/>
      </c>
      <c r="J146" s="35" t="str">
        <f>IF(AND(ISNUMBER(Altitude), ISNUMBER(EToTable4[[#This Row],[Сана]])),  ROUND(101.3 * POWER( (293-0.0065 * Altitude) / 293, 5.26), 2), "")</f>
        <v/>
      </c>
      <c r="K146" s="33" t="str">
        <f>IF(ISNUMBER(EToTable4[[#This Row],[P]]), (Cp * EToTable4[[#This Row],[P]]) / (0.622 * 2.45), "")</f>
        <v/>
      </c>
      <c r="L14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6" s="35" t="str">
        <f>IF(ISNUMBER(EToTable4[[#This Row],[J]]), 0.409  * SIN( (2*PI()/365) * EToTable4[[#This Row],[J]] - 1.39), "")</f>
        <v/>
      </c>
      <c r="N146" s="30" t="str">
        <f>IF(ISNUMBER(EToTable4[[#This Row],[J]]), ROUND(1+0.033 * COS( (2*PI()/365) * EToTable4[[#This Row],[J]]), 4), "")</f>
        <v/>
      </c>
      <c r="O146" s="36" t="str">
        <f>IF(AND(ISNUMBER(Latitude), ISNUMBER(EToTable4[[#This Row],[Сана]])), ROUND((Latitude / 180) * PI(), 3), "")</f>
        <v/>
      </c>
      <c r="P146" s="35" t="str">
        <f>IF(AND(ISNUMBER(EToTable4[[#This Row],[φ]]), ISNUMBER(EToTable4[[#This Row],[δ (rad)]])), ACOS( - 1 * TAN(EToTable4[[#This Row],[φ]]) * TAN(EToTable4[[#This Row],[δ (rad)]])), "")</f>
        <v/>
      </c>
      <c r="Q14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6" s="35" t="str">
        <f xml:space="preserve"> IF(ISNUMBER(EToTable4[[#This Row],[ωs]]), ( 24 / PI()) * EToTable4[[#This Row],[ωs]], "")</f>
        <v/>
      </c>
      <c r="S146" s="35" t="str">
        <f>IF(ISNUMBER(EToTable4[[#This Row],[Тмин
(°С)]]), 0.6108 * EXP( 17.27 * EToTable4[[#This Row],[Тмин
(°С)]] / (EToTable4[[#This Row],[Тмин
(°С)]]+237.3)), "")</f>
        <v/>
      </c>
      <c r="T146" s="35" t="str">
        <f>IF(ISNUMBER(EToTable4[[#This Row],[Тмакс
(°С)]]), 0.6108 * EXP( 17.27 * EToTable4[[#This Row],[Тмакс
(°С)]] / (EToTable4[[#This Row],[Тмакс
(°С)]]+237.3)), "")</f>
        <v/>
      </c>
      <c r="U146" s="35" t="str">
        <f>IF(AND(ISNUMBER(EToTable4[[#This Row],[e° (Tmin)]]), ISNUMBER(EToTable4[[#This Row],[e° (Tmax)]])), (EToTable4[[#This Row],[e° (Tmax)]]+EToTable4[[#This Row],[e° (Tmin)]])/2, "")</f>
        <v/>
      </c>
      <c r="V146" s="28" t="str">
        <f>IF(ISNUMBER(EToTable4[[#This Row],[Tdew]]), 0.6108 * EXP( 17.27 * (EToTable4[[#This Row],[Tdew]]) / (EToTable4[[#This Row],[Tdew]]+237.3)), "")</f>
        <v/>
      </c>
      <c r="W146" s="30" t="str">
        <f xml:space="preserve"> EToTable4[[#This Row],[e° (Tdew)]]</f>
        <v/>
      </c>
      <c r="X146" s="28" t="str">
        <f>IF(AND(ISNUMBER(EToTable4[[#This Row],[es]]), ISNUMBER(EToTable4[[#This Row],[ea]])), EToTable4[[#This Row],[es]]-EToTable4[[#This Row],[ea]], "")</f>
        <v/>
      </c>
      <c r="Y146" s="35" t="str">
        <f>IF(ISNUMBER(EToTable4[[#This Row],[Ra]]), (as+bs)*EToTable4[[#This Row],[Ra]], "")</f>
        <v/>
      </c>
      <c r="Z14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6" s="35" t="str">
        <f>IF(ISNUMBER(EToTable4[[#This Row],[Rs]]), (1-albedo)*EToTable4[[#This Row],[Rs]], "")</f>
        <v/>
      </c>
      <c r="AB14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6" s="35" t="str">
        <f>IF(AND(ISNUMBER(EToTable4[[#This Row],[Rns]]), ISNUMBER(EToTable4[[#This Row],[Rnl]])), EToTable4[[#This Row],[Rns]]-EToTable4[[#This Row],[Rnl]], "")</f>
        <v/>
      </c>
      <c r="AD14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7" spans="1:31" x14ac:dyDescent="0.25">
      <c r="A147" s="20"/>
      <c r="B147" s="21"/>
      <c r="C147" s="22"/>
      <c r="D147" s="23"/>
      <c r="E147" s="46"/>
      <c r="F147" s="23"/>
      <c r="G14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7" s="44" t="str">
        <f>IF(AND(ISNUMBER(EToTable4[[#This Row],[Сана]]), ISNUMBER(EToTable4[[#This Row],[Тмин
(°С)]])), EToTable4[[#This Row],[Тмин
(°С)]]-TdewSubtract, "")</f>
        <v/>
      </c>
      <c r="I147" s="38" t="str">
        <f>IF(ISNUMBER(EToTable4[[#This Row],[Сана]]), _xlfn.DAYS(EToTable4[[#This Row],[Сана]], "1/1/" &amp; YEAR(EToTable4[[#This Row],[Сана]])) + 1, "")</f>
        <v/>
      </c>
      <c r="J147" s="35" t="str">
        <f>IF(AND(ISNUMBER(Altitude), ISNUMBER(EToTable4[[#This Row],[Сана]])),  ROUND(101.3 * POWER( (293-0.0065 * Altitude) / 293, 5.26), 2), "")</f>
        <v/>
      </c>
      <c r="K147" s="33" t="str">
        <f>IF(ISNUMBER(EToTable4[[#This Row],[P]]), (Cp * EToTable4[[#This Row],[P]]) / (0.622 * 2.45), "")</f>
        <v/>
      </c>
      <c r="L14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7" s="35" t="str">
        <f>IF(ISNUMBER(EToTable4[[#This Row],[J]]), 0.409  * SIN( (2*PI()/365) * EToTable4[[#This Row],[J]] - 1.39), "")</f>
        <v/>
      </c>
      <c r="N147" s="30" t="str">
        <f>IF(ISNUMBER(EToTable4[[#This Row],[J]]), ROUND(1+0.033 * COS( (2*PI()/365) * EToTable4[[#This Row],[J]]), 4), "")</f>
        <v/>
      </c>
      <c r="O147" s="36" t="str">
        <f>IF(AND(ISNUMBER(Latitude), ISNUMBER(EToTable4[[#This Row],[Сана]])), ROUND((Latitude / 180) * PI(), 3), "")</f>
        <v/>
      </c>
      <c r="P147" s="35" t="str">
        <f>IF(AND(ISNUMBER(EToTable4[[#This Row],[φ]]), ISNUMBER(EToTable4[[#This Row],[δ (rad)]])), ACOS( - 1 * TAN(EToTable4[[#This Row],[φ]]) * TAN(EToTable4[[#This Row],[δ (rad)]])), "")</f>
        <v/>
      </c>
      <c r="Q14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7" s="35" t="str">
        <f xml:space="preserve"> IF(ISNUMBER(EToTable4[[#This Row],[ωs]]), ( 24 / PI()) * EToTable4[[#This Row],[ωs]], "")</f>
        <v/>
      </c>
      <c r="S147" s="35" t="str">
        <f>IF(ISNUMBER(EToTable4[[#This Row],[Тмин
(°С)]]), 0.6108 * EXP( 17.27 * EToTable4[[#This Row],[Тмин
(°С)]] / (EToTable4[[#This Row],[Тмин
(°С)]]+237.3)), "")</f>
        <v/>
      </c>
      <c r="T147" s="35" t="str">
        <f>IF(ISNUMBER(EToTable4[[#This Row],[Тмакс
(°С)]]), 0.6108 * EXP( 17.27 * EToTable4[[#This Row],[Тмакс
(°С)]] / (EToTable4[[#This Row],[Тмакс
(°С)]]+237.3)), "")</f>
        <v/>
      </c>
      <c r="U147" s="35" t="str">
        <f>IF(AND(ISNUMBER(EToTable4[[#This Row],[e° (Tmin)]]), ISNUMBER(EToTable4[[#This Row],[e° (Tmax)]])), (EToTable4[[#This Row],[e° (Tmax)]]+EToTable4[[#This Row],[e° (Tmin)]])/2, "")</f>
        <v/>
      </c>
      <c r="V147" s="28" t="str">
        <f>IF(ISNUMBER(EToTable4[[#This Row],[Tdew]]), 0.6108 * EXP( 17.27 * (EToTable4[[#This Row],[Tdew]]) / (EToTable4[[#This Row],[Tdew]]+237.3)), "")</f>
        <v/>
      </c>
      <c r="W147" s="30" t="str">
        <f xml:space="preserve"> EToTable4[[#This Row],[e° (Tdew)]]</f>
        <v/>
      </c>
      <c r="X147" s="28" t="str">
        <f>IF(AND(ISNUMBER(EToTable4[[#This Row],[es]]), ISNUMBER(EToTable4[[#This Row],[ea]])), EToTable4[[#This Row],[es]]-EToTable4[[#This Row],[ea]], "")</f>
        <v/>
      </c>
      <c r="Y147" s="35" t="str">
        <f>IF(ISNUMBER(EToTable4[[#This Row],[Ra]]), (as+bs)*EToTable4[[#This Row],[Ra]], "")</f>
        <v/>
      </c>
      <c r="Z14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7" s="35" t="str">
        <f>IF(ISNUMBER(EToTable4[[#This Row],[Rs]]), (1-albedo)*EToTable4[[#This Row],[Rs]], "")</f>
        <v/>
      </c>
      <c r="AB14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7" s="35" t="str">
        <f>IF(AND(ISNUMBER(EToTable4[[#This Row],[Rns]]), ISNUMBER(EToTable4[[#This Row],[Rnl]])), EToTable4[[#This Row],[Rns]]-EToTable4[[#This Row],[Rnl]], "")</f>
        <v/>
      </c>
      <c r="AD14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8" spans="1:31" x14ac:dyDescent="0.25">
      <c r="A148" s="20"/>
      <c r="B148" s="21"/>
      <c r="C148" s="22"/>
      <c r="D148" s="23"/>
      <c r="E148" s="46"/>
      <c r="F148" s="23"/>
      <c r="G14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8" s="44" t="str">
        <f>IF(AND(ISNUMBER(EToTable4[[#This Row],[Сана]]), ISNUMBER(EToTable4[[#This Row],[Тмин
(°С)]])), EToTable4[[#This Row],[Тмин
(°С)]]-TdewSubtract, "")</f>
        <v/>
      </c>
      <c r="I148" s="38" t="str">
        <f>IF(ISNUMBER(EToTable4[[#This Row],[Сана]]), _xlfn.DAYS(EToTable4[[#This Row],[Сана]], "1/1/" &amp; YEAR(EToTable4[[#This Row],[Сана]])) + 1, "")</f>
        <v/>
      </c>
      <c r="J148" s="35" t="str">
        <f>IF(AND(ISNUMBER(Altitude), ISNUMBER(EToTable4[[#This Row],[Сана]])),  ROUND(101.3 * POWER( (293-0.0065 * Altitude) / 293, 5.26), 2), "")</f>
        <v/>
      </c>
      <c r="K148" s="33" t="str">
        <f>IF(ISNUMBER(EToTable4[[#This Row],[P]]), (Cp * EToTable4[[#This Row],[P]]) / (0.622 * 2.45), "")</f>
        <v/>
      </c>
      <c r="L14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8" s="35" t="str">
        <f>IF(ISNUMBER(EToTable4[[#This Row],[J]]), 0.409  * SIN( (2*PI()/365) * EToTable4[[#This Row],[J]] - 1.39), "")</f>
        <v/>
      </c>
      <c r="N148" s="30" t="str">
        <f>IF(ISNUMBER(EToTable4[[#This Row],[J]]), ROUND(1+0.033 * COS( (2*PI()/365) * EToTable4[[#This Row],[J]]), 4), "")</f>
        <v/>
      </c>
      <c r="O148" s="36" t="str">
        <f>IF(AND(ISNUMBER(Latitude), ISNUMBER(EToTable4[[#This Row],[Сана]])), ROUND((Latitude / 180) * PI(), 3), "")</f>
        <v/>
      </c>
      <c r="P148" s="35" t="str">
        <f>IF(AND(ISNUMBER(EToTable4[[#This Row],[φ]]), ISNUMBER(EToTable4[[#This Row],[δ (rad)]])), ACOS( - 1 * TAN(EToTable4[[#This Row],[φ]]) * TAN(EToTable4[[#This Row],[δ (rad)]])), "")</f>
        <v/>
      </c>
      <c r="Q14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8" s="35" t="str">
        <f xml:space="preserve"> IF(ISNUMBER(EToTable4[[#This Row],[ωs]]), ( 24 / PI()) * EToTable4[[#This Row],[ωs]], "")</f>
        <v/>
      </c>
      <c r="S148" s="35" t="str">
        <f>IF(ISNUMBER(EToTable4[[#This Row],[Тмин
(°С)]]), 0.6108 * EXP( 17.27 * EToTable4[[#This Row],[Тмин
(°С)]] / (EToTable4[[#This Row],[Тмин
(°С)]]+237.3)), "")</f>
        <v/>
      </c>
      <c r="T148" s="35" t="str">
        <f>IF(ISNUMBER(EToTable4[[#This Row],[Тмакс
(°С)]]), 0.6108 * EXP( 17.27 * EToTable4[[#This Row],[Тмакс
(°С)]] / (EToTable4[[#This Row],[Тмакс
(°С)]]+237.3)), "")</f>
        <v/>
      </c>
      <c r="U148" s="35" t="str">
        <f>IF(AND(ISNUMBER(EToTable4[[#This Row],[e° (Tmin)]]), ISNUMBER(EToTable4[[#This Row],[e° (Tmax)]])), (EToTable4[[#This Row],[e° (Tmax)]]+EToTable4[[#This Row],[e° (Tmin)]])/2, "")</f>
        <v/>
      </c>
      <c r="V148" s="28" t="str">
        <f>IF(ISNUMBER(EToTable4[[#This Row],[Tdew]]), 0.6108 * EXP( 17.27 * (EToTable4[[#This Row],[Tdew]]) / (EToTable4[[#This Row],[Tdew]]+237.3)), "")</f>
        <v/>
      </c>
      <c r="W148" s="30" t="str">
        <f xml:space="preserve"> EToTable4[[#This Row],[e° (Tdew)]]</f>
        <v/>
      </c>
      <c r="X148" s="28" t="str">
        <f>IF(AND(ISNUMBER(EToTable4[[#This Row],[es]]), ISNUMBER(EToTable4[[#This Row],[ea]])), EToTable4[[#This Row],[es]]-EToTable4[[#This Row],[ea]], "")</f>
        <v/>
      </c>
      <c r="Y148" s="35" t="str">
        <f>IF(ISNUMBER(EToTable4[[#This Row],[Ra]]), (as+bs)*EToTable4[[#This Row],[Ra]], "")</f>
        <v/>
      </c>
      <c r="Z14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8" s="35" t="str">
        <f>IF(ISNUMBER(EToTable4[[#This Row],[Rs]]), (1-albedo)*EToTable4[[#This Row],[Rs]], "")</f>
        <v/>
      </c>
      <c r="AB14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8" s="35" t="str">
        <f>IF(AND(ISNUMBER(EToTable4[[#This Row],[Rns]]), ISNUMBER(EToTable4[[#This Row],[Rnl]])), EToTable4[[#This Row],[Rns]]-EToTable4[[#This Row],[Rnl]], "")</f>
        <v/>
      </c>
      <c r="AD14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49" spans="1:31" x14ac:dyDescent="0.25">
      <c r="A149" s="20"/>
      <c r="B149" s="21"/>
      <c r="C149" s="22"/>
      <c r="D149" s="23"/>
      <c r="E149" s="46"/>
      <c r="F149" s="23"/>
      <c r="G14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49" s="44" t="str">
        <f>IF(AND(ISNUMBER(EToTable4[[#This Row],[Сана]]), ISNUMBER(EToTable4[[#This Row],[Тмин
(°С)]])), EToTable4[[#This Row],[Тмин
(°С)]]-TdewSubtract, "")</f>
        <v/>
      </c>
      <c r="I149" s="38" t="str">
        <f>IF(ISNUMBER(EToTable4[[#This Row],[Сана]]), _xlfn.DAYS(EToTable4[[#This Row],[Сана]], "1/1/" &amp; YEAR(EToTable4[[#This Row],[Сана]])) + 1, "")</f>
        <v/>
      </c>
      <c r="J149" s="35" t="str">
        <f>IF(AND(ISNUMBER(Altitude), ISNUMBER(EToTable4[[#This Row],[Сана]])),  ROUND(101.3 * POWER( (293-0.0065 * Altitude) / 293, 5.26), 2), "")</f>
        <v/>
      </c>
      <c r="K149" s="33" t="str">
        <f>IF(ISNUMBER(EToTable4[[#This Row],[P]]), (Cp * EToTable4[[#This Row],[P]]) / (0.622 * 2.45), "")</f>
        <v/>
      </c>
      <c r="L14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49" s="35" t="str">
        <f>IF(ISNUMBER(EToTable4[[#This Row],[J]]), 0.409  * SIN( (2*PI()/365) * EToTable4[[#This Row],[J]] - 1.39), "")</f>
        <v/>
      </c>
      <c r="N149" s="30" t="str">
        <f>IF(ISNUMBER(EToTable4[[#This Row],[J]]), ROUND(1+0.033 * COS( (2*PI()/365) * EToTable4[[#This Row],[J]]), 4), "")</f>
        <v/>
      </c>
      <c r="O149" s="36" t="str">
        <f>IF(AND(ISNUMBER(Latitude), ISNUMBER(EToTable4[[#This Row],[Сана]])), ROUND((Latitude / 180) * PI(), 3), "")</f>
        <v/>
      </c>
      <c r="P149" s="35" t="str">
        <f>IF(AND(ISNUMBER(EToTable4[[#This Row],[φ]]), ISNUMBER(EToTable4[[#This Row],[δ (rad)]])), ACOS( - 1 * TAN(EToTable4[[#This Row],[φ]]) * TAN(EToTable4[[#This Row],[δ (rad)]])), "")</f>
        <v/>
      </c>
      <c r="Q14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49" s="35" t="str">
        <f xml:space="preserve"> IF(ISNUMBER(EToTable4[[#This Row],[ωs]]), ( 24 / PI()) * EToTable4[[#This Row],[ωs]], "")</f>
        <v/>
      </c>
      <c r="S149" s="35" t="str">
        <f>IF(ISNUMBER(EToTable4[[#This Row],[Тмин
(°С)]]), 0.6108 * EXP( 17.27 * EToTable4[[#This Row],[Тмин
(°С)]] / (EToTable4[[#This Row],[Тмин
(°С)]]+237.3)), "")</f>
        <v/>
      </c>
      <c r="T149" s="35" t="str">
        <f>IF(ISNUMBER(EToTable4[[#This Row],[Тмакс
(°С)]]), 0.6108 * EXP( 17.27 * EToTable4[[#This Row],[Тмакс
(°С)]] / (EToTable4[[#This Row],[Тмакс
(°С)]]+237.3)), "")</f>
        <v/>
      </c>
      <c r="U149" s="35" t="str">
        <f>IF(AND(ISNUMBER(EToTable4[[#This Row],[e° (Tmin)]]), ISNUMBER(EToTable4[[#This Row],[e° (Tmax)]])), (EToTable4[[#This Row],[e° (Tmax)]]+EToTable4[[#This Row],[e° (Tmin)]])/2, "")</f>
        <v/>
      </c>
      <c r="V149" s="28" t="str">
        <f>IF(ISNUMBER(EToTable4[[#This Row],[Tdew]]), 0.6108 * EXP( 17.27 * (EToTable4[[#This Row],[Tdew]]) / (EToTable4[[#This Row],[Tdew]]+237.3)), "")</f>
        <v/>
      </c>
      <c r="W149" s="30" t="str">
        <f xml:space="preserve"> EToTable4[[#This Row],[e° (Tdew)]]</f>
        <v/>
      </c>
      <c r="X149" s="28" t="str">
        <f>IF(AND(ISNUMBER(EToTable4[[#This Row],[es]]), ISNUMBER(EToTable4[[#This Row],[ea]])), EToTable4[[#This Row],[es]]-EToTable4[[#This Row],[ea]], "")</f>
        <v/>
      </c>
      <c r="Y149" s="35" t="str">
        <f>IF(ISNUMBER(EToTable4[[#This Row],[Ra]]), (as+bs)*EToTable4[[#This Row],[Ra]], "")</f>
        <v/>
      </c>
      <c r="Z14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49" s="35" t="str">
        <f>IF(ISNUMBER(EToTable4[[#This Row],[Rs]]), (1-albedo)*EToTable4[[#This Row],[Rs]], "")</f>
        <v/>
      </c>
      <c r="AB14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49" s="35" t="str">
        <f>IF(AND(ISNUMBER(EToTable4[[#This Row],[Rns]]), ISNUMBER(EToTable4[[#This Row],[Rnl]])), EToTable4[[#This Row],[Rns]]-EToTable4[[#This Row],[Rnl]], "")</f>
        <v/>
      </c>
      <c r="AD14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4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0" spans="1:31" x14ac:dyDescent="0.25">
      <c r="A150" s="20"/>
      <c r="B150" s="21"/>
      <c r="C150" s="22"/>
      <c r="D150" s="23"/>
      <c r="E150" s="46"/>
      <c r="F150" s="23"/>
      <c r="G15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0" s="44" t="str">
        <f>IF(AND(ISNUMBER(EToTable4[[#This Row],[Сана]]), ISNUMBER(EToTable4[[#This Row],[Тмин
(°С)]])), EToTable4[[#This Row],[Тмин
(°С)]]-TdewSubtract, "")</f>
        <v/>
      </c>
      <c r="I150" s="38" t="str">
        <f>IF(ISNUMBER(EToTable4[[#This Row],[Сана]]), _xlfn.DAYS(EToTable4[[#This Row],[Сана]], "1/1/" &amp; YEAR(EToTable4[[#This Row],[Сана]])) + 1, "")</f>
        <v/>
      </c>
      <c r="J150" s="35" t="str">
        <f>IF(AND(ISNUMBER(Altitude), ISNUMBER(EToTable4[[#This Row],[Сана]])),  ROUND(101.3 * POWER( (293-0.0065 * Altitude) / 293, 5.26), 2), "")</f>
        <v/>
      </c>
      <c r="K150" s="33" t="str">
        <f>IF(ISNUMBER(EToTable4[[#This Row],[P]]), (Cp * EToTable4[[#This Row],[P]]) / (0.622 * 2.45), "")</f>
        <v/>
      </c>
      <c r="L15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0" s="35" t="str">
        <f>IF(ISNUMBER(EToTable4[[#This Row],[J]]), 0.409  * SIN( (2*PI()/365) * EToTable4[[#This Row],[J]] - 1.39), "")</f>
        <v/>
      </c>
      <c r="N150" s="30" t="str">
        <f>IF(ISNUMBER(EToTable4[[#This Row],[J]]), ROUND(1+0.033 * COS( (2*PI()/365) * EToTable4[[#This Row],[J]]), 4), "")</f>
        <v/>
      </c>
      <c r="O150" s="36" t="str">
        <f>IF(AND(ISNUMBER(Latitude), ISNUMBER(EToTable4[[#This Row],[Сана]])), ROUND((Latitude / 180) * PI(), 3), "")</f>
        <v/>
      </c>
      <c r="P150" s="35" t="str">
        <f>IF(AND(ISNUMBER(EToTable4[[#This Row],[φ]]), ISNUMBER(EToTable4[[#This Row],[δ (rad)]])), ACOS( - 1 * TAN(EToTable4[[#This Row],[φ]]) * TAN(EToTable4[[#This Row],[δ (rad)]])), "")</f>
        <v/>
      </c>
      <c r="Q15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0" s="35" t="str">
        <f xml:space="preserve"> IF(ISNUMBER(EToTable4[[#This Row],[ωs]]), ( 24 / PI()) * EToTable4[[#This Row],[ωs]], "")</f>
        <v/>
      </c>
      <c r="S150" s="35" t="str">
        <f>IF(ISNUMBER(EToTable4[[#This Row],[Тмин
(°С)]]), 0.6108 * EXP( 17.27 * EToTable4[[#This Row],[Тмин
(°С)]] / (EToTable4[[#This Row],[Тмин
(°С)]]+237.3)), "")</f>
        <v/>
      </c>
      <c r="T150" s="35" t="str">
        <f>IF(ISNUMBER(EToTable4[[#This Row],[Тмакс
(°С)]]), 0.6108 * EXP( 17.27 * EToTable4[[#This Row],[Тмакс
(°С)]] / (EToTable4[[#This Row],[Тмакс
(°С)]]+237.3)), "")</f>
        <v/>
      </c>
      <c r="U150" s="35" t="str">
        <f>IF(AND(ISNUMBER(EToTable4[[#This Row],[e° (Tmin)]]), ISNUMBER(EToTable4[[#This Row],[e° (Tmax)]])), (EToTable4[[#This Row],[e° (Tmax)]]+EToTable4[[#This Row],[e° (Tmin)]])/2, "")</f>
        <v/>
      </c>
      <c r="V150" s="28" t="str">
        <f>IF(ISNUMBER(EToTable4[[#This Row],[Tdew]]), 0.6108 * EXP( 17.27 * (EToTable4[[#This Row],[Tdew]]) / (EToTable4[[#This Row],[Tdew]]+237.3)), "")</f>
        <v/>
      </c>
      <c r="W150" s="30" t="str">
        <f xml:space="preserve"> EToTable4[[#This Row],[e° (Tdew)]]</f>
        <v/>
      </c>
      <c r="X150" s="28" t="str">
        <f>IF(AND(ISNUMBER(EToTable4[[#This Row],[es]]), ISNUMBER(EToTable4[[#This Row],[ea]])), EToTable4[[#This Row],[es]]-EToTable4[[#This Row],[ea]], "")</f>
        <v/>
      </c>
      <c r="Y150" s="35" t="str">
        <f>IF(ISNUMBER(EToTable4[[#This Row],[Ra]]), (as+bs)*EToTable4[[#This Row],[Ra]], "")</f>
        <v/>
      </c>
      <c r="Z15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0" s="35" t="str">
        <f>IF(ISNUMBER(EToTable4[[#This Row],[Rs]]), (1-albedo)*EToTable4[[#This Row],[Rs]], "")</f>
        <v/>
      </c>
      <c r="AB15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0" s="35" t="str">
        <f>IF(AND(ISNUMBER(EToTable4[[#This Row],[Rns]]), ISNUMBER(EToTable4[[#This Row],[Rnl]])), EToTable4[[#This Row],[Rns]]-EToTable4[[#This Row],[Rnl]], "")</f>
        <v/>
      </c>
      <c r="AD15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1" spans="1:31" x14ac:dyDescent="0.25">
      <c r="A151" s="20"/>
      <c r="B151" s="21"/>
      <c r="C151" s="22"/>
      <c r="D151" s="23"/>
      <c r="E151" s="46"/>
      <c r="F151" s="23"/>
      <c r="G15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1" s="44" t="str">
        <f>IF(AND(ISNUMBER(EToTable4[[#This Row],[Сана]]), ISNUMBER(EToTable4[[#This Row],[Тмин
(°С)]])), EToTable4[[#This Row],[Тмин
(°С)]]-TdewSubtract, "")</f>
        <v/>
      </c>
      <c r="I151" s="38" t="str">
        <f>IF(ISNUMBER(EToTable4[[#This Row],[Сана]]), _xlfn.DAYS(EToTable4[[#This Row],[Сана]], "1/1/" &amp; YEAR(EToTable4[[#This Row],[Сана]])) + 1, "")</f>
        <v/>
      </c>
      <c r="J151" s="35" t="str">
        <f>IF(AND(ISNUMBER(Altitude), ISNUMBER(EToTable4[[#This Row],[Сана]])),  ROUND(101.3 * POWER( (293-0.0065 * Altitude) / 293, 5.26), 2), "")</f>
        <v/>
      </c>
      <c r="K151" s="33" t="str">
        <f>IF(ISNUMBER(EToTable4[[#This Row],[P]]), (Cp * EToTable4[[#This Row],[P]]) / (0.622 * 2.45), "")</f>
        <v/>
      </c>
      <c r="L15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1" s="35" t="str">
        <f>IF(ISNUMBER(EToTable4[[#This Row],[J]]), 0.409  * SIN( (2*PI()/365) * EToTable4[[#This Row],[J]] - 1.39), "")</f>
        <v/>
      </c>
      <c r="N151" s="30" t="str">
        <f>IF(ISNUMBER(EToTable4[[#This Row],[J]]), ROUND(1+0.033 * COS( (2*PI()/365) * EToTable4[[#This Row],[J]]), 4), "")</f>
        <v/>
      </c>
      <c r="O151" s="36" t="str">
        <f>IF(AND(ISNUMBER(Latitude), ISNUMBER(EToTable4[[#This Row],[Сана]])), ROUND((Latitude / 180) * PI(), 3), "")</f>
        <v/>
      </c>
      <c r="P151" s="35" t="str">
        <f>IF(AND(ISNUMBER(EToTable4[[#This Row],[φ]]), ISNUMBER(EToTable4[[#This Row],[δ (rad)]])), ACOS( - 1 * TAN(EToTable4[[#This Row],[φ]]) * TAN(EToTable4[[#This Row],[δ (rad)]])), "")</f>
        <v/>
      </c>
      <c r="Q15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1" s="35" t="str">
        <f xml:space="preserve"> IF(ISNUMBER(EToTable4[[#This Row],[ωs]]), ( 24 / PI()) * EToTable4[[#This Row],[ωs]], "")</f>
        <v/>
      </c>
      <c r="S151" s="35" t="str">
        <f>IF(ISNUMBER(EToTable4[[#This Row],[Тмин
(°С)]]), 0.6108 * EXP( 17.27 * EToTable4[[#This Row],[Тмин
(°С)]] / (EToTable4[[#This Row],[Тмин
(°С)]]+237.3)), "")</f>
        <v/>
      </c>
      <c r="T151" s="35" t="str">
        <f>IF(ISNUMBER(EToTable4[[#This Row],[Тмакс
(°С)]]), 0.6108 * EXP( 17.27 * EToTable4[[#This Row],[Тмакс
(°С)]] / (EToTable4[[#This Row],[Тмакс
(°С)]]+237.3)), "")</f>
        <v/>
      </c>
      <c r="U151" s="35" t="str">
        <f>IF(AND(ISNUMBER(EToTable4[[#This Row],[e° (Tmin)]]), ISNUMBER(EToTable4[[#This Row],[e° (Tmax)]])), (EToTable4[[#This Row],[e° (Tmax)]]+EToTable4[[#This Row],[e° (Tmin)]])/2, "")</f>
        <v/>
      </c>
      <c r="V151" s="28" t="str">
        <f>IF(ISNUMBER(EToTable4[[#This Row],[Tdew]]), 0.6108 * EXP( 17.27 * (EToTable4[[#This Row],[Tdew]]) / (EToTable4[[#This Row],[Tdew]]+237.3)), "")</f>
        <v/>
      </c>
      <c r="W151" s="30" t="str">
        <f xml:space="preserve"> EToTable4[[#This Row],[e° (Tdew)]]</f>
        <v/>
      </c>
      <c r="X151" s="28" t="str">
        <f>IF(AND(ISNUMBER(EToTable4[[#This Row],[es]]), ISNUMBER(EToTable4[[#This Row],[ea]])), EToTable4[[#This Row],[es]]-EToTable4[[#This Row],[ea]], "")</f>
        <v/>
      </c>
      <c r="Y151" s="35" t="str">
        <f>IF(ISNUMBER(EToTable4[[#This Row],[Ra]]), (as+bs)*EToTable4[[#This Row],[Ra]], "")</f>
        <v/>
      </c>
      <c r="Z15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1" s="35" t="str">
        <f>IF(ISNUMBER(EToTable4[[#This Row],[Rs]]), (1-albedo)*EToTable4[[#This Row],[Rs]], "")</f>
        <v/>
      </c>
      <c r="AB15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1" s="35" t="str">
        <f>IF(AND(ISNUMBER(EToTable4[[#This Row],[Rns]]), ISNUMBER(EToTable4[[#This Row],[Rnl]])), EToTable4[[#This Row],[Rns]]-EToTable4[[#This Row],[Rnl]], "")</f>
        <v/>
      </c>
      <c r="AD15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2" spans="1:31" x14ac:dyDescent="0.25">
      <c r="A152" s="20"/>
      <c r="B152" s="21"/>
      <c r="C152" s="22"/>
      <c r="D152" s="23"/>
      <c r="E152" s="46"/>
      <c r="F152" s="23"/>
      <c r="G15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2" s="44" t="str">
        <f>IF(AND(ISNUMBER(EToTable4[[#This Row],[Сана]]), ISNUMBER(EToTable4[[#This Row],[Тмин
(°С)]])), EToTable4[[#This Row],[Тмин
(°С)]]-TdewSubtract, "")</f>
        <v/>
      </c>
      <c r="I152" s="38" t="str">
        <f>IF(ISNUMBER(EToTable4[[#This Row],[Сана]]), _xlfn.DAYS(EToTable4[[#This Row],[Сана]], "1/1/" &amp; YEAR(EToTable4[[#This Row],[Сана]])) + 1, "")</f>
        <v/>
      </c>
      <c r="J152" s="35" t="str">
        <f>IF(AND(ISNUMBER(Altitude), ISNUMBER(EToTable4[[#This Row],[Сана]])),  ROUND(101.3 * POWER( (293-0.0065 * Altitude) / 293, 5.26), 2), "")</f>
        <v/>
      </c>
      <c r="K152" s="33" t="str">
        <f>IF(ISNUMBER(EToTable4[[#This Row],[P]]), (Cp * EToTable4[[#This Row],[P]]) / (0.622 * 2.45), "")</f>
        <v/>
      </c>
      <c r="L15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2" s="35" t="str">
        <f>IF(ISNUMBER(EToTable4[[#This Row],[J]]), 0.409  * SIN( (2*PI()/365) * EToTable4[[#This Row],[J]] - 1.39), "")</f>
        <v/>
      </c>
      <c r="N152" s="30" t="str">
        <f>IF(ISNUMBER(EToTable4[[#This Row],[J]]), ROUND(1+0.033 * COS( (2*PI()/365) * EToTable4[[#This Row],[J]]), 4), "")</f>
        <v/>
      </c>
      <c r="O152" s="36" t="str">
        <f>IF(AND(ISNUMBER(Latitude), ISNUMBER(EToTable4[[#This Row],[Сана]])), ROUND((Latitude / 180) * PI(), 3), "")</f>
        <v/>
      </c>
      <c r="P152" s="35" t="str">
        <f>IF(AND(ISNUMBER(EToTable4[[#This Row],[φ]]), ISNUMBER(EToTable4[[#This Row],[δ (rad)]])), ACOS( - 1 * TAN(EToTable4[[#This Row],[φ]]) * TAN(EToTable4[[#This Row],[δ (rad)]])), "")</f>
        <v/>
      </c>
      <c r="Q15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2" s="35" t="str">
        <f xml:space="preserve"> IF(ISNUMBER(EToTable4[[#This Row],[ωs]]), ( 24 / PI()) * EToTable4[[#This Row],[ωs]], "")</f>
        <v/>
      </c>
      <c r="S152" s="35" t="str">
        <f>IF(ISNUMBER(EToTable4[[#This Row],[Тмин
(°С)]]), 0.6108 * EXP( 17.27 * EToTable4[[#This Row],[Тмин
(°С)]] / (EToTable4[[#This Row],[Тмин
(°С)]]+237.3)), "")</f>
        <v/>
      </c>
      <c r="T152" s="35" t="str">
        <f>IF(ISNUMBER(EToTable4[[#This Row],[Тмакс
(°С)]]), 0.6108 * EXP( 17.27 * EToTable4[[#This Row],[Тмакс
(°С)]] / (EToTable4[[#This Row],[Тмакс
(°С)]]+237.3)), "")</f>
        <v/>
      </c>
      <c r="U152" s="35" t="str">
        <f>IF(AND(ISNUMBER(EToTable4[[#This Row],[e° (Tmin)]]), ISNUMBER(EToTable4[[#This Row],[e° (Tmax)]])), (EToTable4[[#This Row],[e° (Tmax)]]+EToTable4[[#This Row],[e° (Tmin)]])/2, "")</f>
        <v/>
      </c>
      <c r="V152" s="28" t="str">
        <f>IF(ISNUMBER(EToTable4[[#This Row],[Tdew]]), 0.6108 * EXP( 17.27 * (EToTable4[[#This Row],[Tdew]]) / (EToTable4[[#This Row],[Tdew]]+237.3)), "")</f>
        <v/>
      </c>
      <c r="W152" s="30" t="str">
        <f xml:space="preserve"> EToTable4[[#This Row],[e° (Tdew)]]</f>
        <v/>
      </c>
      <c r="X152" s="28" t="str">
        <f>IF(AND(ISNUMBER(EToTable4[[#This Row],[es]]), ISNUMBER(EToTable4[[#This Row],[ea]])), EToTable4[[#This Row],[es]]-EToTable4[[#This Row],[ea]], "")</f>
        <v/>
      </c>
      <c r="Y152" s="35" t="str">
        <f>IF(ISNUMBER(EToTable4[[#This Row],[Ra]]), (as+bs)*EToTable4[[#This Row],[Ra]], "")</f>
        <v/>
      </c>
      <c r="Z15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2" s="35" t="str">
        <f>IF(ISNUMBER(EToTable4[[#This Row],[Rs]]), (1-albedo)*EToTable4[[#This Row],[Rs]], "")</f>
        <v/>
      </c>
      <c r="AB15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2" s="35" t="str">
        <f>IF(AND(ISNUMBER(EToTable4[[#This Row],[Rns]]), ISNUMBER(EToTable4[[#This Row],[Rnl]])), EToTable4[[#This Row],[Rns]]-EToTable4[[#This Row],[Rnl]], "")</f>
        <v/>
      </c>
      <c r="AD15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3" spans="1:31" x14ac:dyDescent="0.25">
      <c r="A153" s="20"/>
      <c r="B153" s="21"/>
      <c r="C153" s="22"/>
      <c r="D153" s="23"/>
      <c r="E153" s="46"/>
      <c r="F153" s="23"/>
      <c r="G15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3" s="44" t="str">
        <f>IF(AND(ISNUMBER(EToTable4[[#This Row],[Сана]]), ISNUMBER(EToTable4[[#This Row],[Тмин
(°С)]])), EToTable4[[#This Row],[Тмин
(°С)]]-TdewSubtract, "")</f>
        <v/>
      </c>
      <c r="I153" s="38" t="str">
        <f>IF(ISNUMBER(EToTable4[[#This Row],[Сана]]), _xlfn.DAYS(EToTable4[[#This Row],[Сана]], "1/1/" &amp; YEAR(EToTable4[[#This Row],[Сана]])) + 1, "")</f>
        <v/>
      </c>
      <c r="J153" s="35" t="str">
        <f>IF(AND(ISNUMBER(Altitude), ISNUMBER(EToTable4[[#This Row],[Сана]])),  ROUND(101.3 * POWER( (293-0.0065 * Altitude) / 293, 5.26), 2), "")</f>
        <v/>
      </c>
      <c r="K153" s="33" t="str">
        <f>IF(ISNUMBER(EToTable4[[#This Row],[P]]), (Cp * EToTable4[[#This Row],[P]]) / (0.622 * 2.45), "")</f>
        <v/>
      </c>
      <c r="L15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3" s="35" t="str">
        <f>IF(ISNUMBER(EToTable4[[#This Row],[J]]), 0.409  * SIN( (2*PI()/365) * EToTable4[[#This Row],[J]] - 1.39), "")</f>
        <v/>
      </c>
      <c r="N153" s="30" t="str">
        <f>IF(ISNUMBER(EToTable4[[#This Row],[J]]), ROUND(1+0.033 * COS( (2*PI()/365) * EToTable4[[#This Row],[J]]), 4), "")</f>
        <v/>
      </c>
      <c r="O153" s="36" t="str">
        <f>IF(AND(ISNUMBER(Latitude), ISNUMBER(EToTable4[[#This Row],[Сана]])), ROUND((Latitude / 180) * PI(), 3), "")</f>
        <v/>
      </c>
      <c r="P153" s="35" t="str">
        <f>IF(AND(ISNUMBER(EToTable4[[#This Row],[φ]]), ISNUMBER(EToTable4[[#This Row],[δ (rad)]])), ACOS( - 1 * TAN(EToTable4[[#This Row],[φ]]) * TAN(EToTable4[[#This Row],[δ (rad)]])), "")</f>
        <v/>
      </c>
      <c r="Q15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3" s="35" t="str">
        <f xml:space="preserve"> IF(ISNUMBER(EToTable4[[#This Row],[ωs]]), ( 24 / PI()) * EToTable4[[#This Row],[ωs]], "")</f>
        <v/>
      </c>
      <c r="S153" s="35" t="str">
        <f>IF(ISNUMBER(EToTable4[[#This Row],[Тмин
(°С)]]), 0.6108 * EXP( 17.27 * EToTable4[[#This Row],[Тмин
(°С)]] / (EToTable4[[#This Row],[Тмин
(°С)]]+237.3)), "")</f>
        <v/>
      </c>
      <c r="T153" s="35" t="str">
        <f>IF(ISNUMBER(EToTable4[[#This Row],[Тмакс
(°С)]]), 0.6108 * EXP( 17.27 * EToTable4[[#This Row],[Тмакс
(°С)]] / (EToTable4[[#This Row],[Тмакс
(°С)]]+237.3)), "")</f>
        <v/>
      </c>
      <c r="U153" s="35" t="str">
        <f>IF(AND(ISNUMBER(EToTable4[[#This Row],[e° (Tmin)]]), ISNUMBER(EToTable4[[#This Row],[e° (Tmax)]])), (EToTable4[[#This Row],[e° (Tmax)]]+EToTable4[[#This Row],[e° (Tmin)]])/2, "")</f>
        <v/>
      </c>
      <c r="V153" s="28" t="str">
        <f>IF(ISNUMBER(EToTable4[[#This Row],[Tdew]]), 0.6108 * EXP( 17.27 * (EToTable4[[#This Row],[Tdew]]) / (EToTable4[[#This Row],[Tdew]]+237.3)), "")</f>
        <v/>
      </c>
      <c r="W153" s="30" t="str">
        <f xml:space="preserve"> EToTable4[[#This Row],[e° (Tdew)]]</f>
        <v/>
      </c>
      <c r="X153" s="28" t="str">
        <f>IF(AND(ISNUMBER(EToTable4[[#This Row],[es]]), ISNUMBER(EToTable4[[#This Row],[ea]])), EToTable4[[#This Row],[es]]-EToTable4[[#This Row],[ea]], "")</f>
        <v/>
      </c>
      <c r="Y153" s="35" t="str">
        <f>IF(ISNUMBER(EToTable4[[#This Row],[Ra]]), (as+bs)*EToTable4[[#This Row],[Ra]], "")</f>
        <v/>
      </c>
      <c r="Z15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3" s="35" t="str">
        <f>IF(ISNUMBER(EToTable4[[#This Row],[Rs]]), (1-albedo)*EToTable4[[#This Row],[Rs]], "")</f>
        <v/>
      </c>
      <c r="AB15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3" s="35" t="str">
        <f>IF(AND(ISNUMBER(EToTable4[[#This Row],[Rns]]), ISNUMBER(EToTable4[[#This Row],[Rnl]])), EToTable4[[#This Row],[Rns]]-EToTable4[[#This Row],[Rnl]], "")</f>
        <v/>
      </c>
      <c r="AD15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4" spans="1:31" x14ac:dyDescent="0.25">
      <c r="A154" s="20"/>
      <c r="B154" s="21"/>
      <c r="C154" s="22"/>
      <c r="D154" s="23"/>
      <c r="E154" s="46"/>
      <c r="F154" s="23"/>
      <c r="G15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4" s="44" t="str">
        <f>IF(AND(ISNUMBER(EToTable4[[#This Row],[Сана]]), ISNUMBER(EToTable4[[#This Row],[Тмин
(°С)]])), EToTable4[[#This Row],[Тмин
(°С)]]-TdewSubtract, "")</f>
        <v/>
      </c>
      <c r="I154" s="38" t="str">
        <f>IF(ISNUMBER(EToTable4[[#This Row],[Сана]]), _xlfn.DAYS(EToTable4[[#This Row],[Сана]], "1/1/" &amp; YEAR(EToTable4[[#This Row],[Сана]])) + 1, "")</f>
        <v/>
      </c>
      <c r="J154" s="35" t="str">
        <f>IF(AND(ISNUMBER(Altitude), ISNUMBER(EToTable4[[#This Row],[Сана]])),  ROUND(101.3 * POWER( (293-0.0065 * Altitude) / 293, 5.26), 2), "")</f>
        <v/>
      </c>
      <c r="K154" s="33" t="str">
        <f>IF(ISNUMBER(EToTable4[[#This Row],[P]]), (Cp * EToTable4[[#This Row],[P]]) / (0.622 * 2.45), "")</f>
        <v/>
      </c>
      <c r="L15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4" s="35" t="str">
        <f>IF(ISNUMBER(EToTable4[[#This Row],[J]]), 0.409  * SIN( (2*PI()/365) * EToTable4[[#This Row],[J]] - 1.39), "")</f>
        <v/>
      </c>
      <c r="N154" s="30" t="str">
        <f>IF(ISNUMBER(EToTable4[[#This Row],[J]]), ROUND(1+0.033 * COS( (2*PI()/365) * EToTable4[[#This Row],[J]]), 4), "")</f>
        <v/>
      </c>
      <c r="O154" s="36" t="str">
        <f>IF(AND(ISNUMBER(Latitude), ISNUMBER(EToTable4[[#This Row],[Сана]])), ROUND((Latitude / 180) * PI(), 3), "")</f>
        <v/>
      </c>
      <c r="P154" s="35" t="str">
        <f>IF(AND(ISNUMBER(EToTable4[[#This Row],[φ]]), ISNUMBER(EToTable4[[#This Row],[δ (rad)]])), ACOS( - 1 * TAN(EToTable4[[#This Row],[φ]]) * TAN(EToTable4[[#This Row],[δ (rad)]])), "")</f>
        <v/>
      </c>
      <c r="Q15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4" s="35" t="str">
        <f xml:space="preserve"> IF(ISNUMBER(EToTable4[[#This Row],[ωs]]), ( 24 / PI()) * EToTable4[[#This Row],[ωs]], "")</f>
        <v/>
      </c>
      <c r="S154" s="35" t="str">
        <f>IF(ISNUMBER(EToTable4[[#This Row],[Тмин
(°С)]]), 0.6108 * EXP( 17.27 * EToTable4[[#This Row],[Тмин
(°С)]] / (EToTable4[[#This Row],[Тмин
(°С)]]+237.3)), "")</f>
        <v/>
      </c>
      <c r="T154" s="35" t="str">
        <f>IF(ISNUMBER(EToTable4[[#This Row],[Тмакс
(°С)]]), 0.6108 * EXP( 17.27 * EToTable4[[#This Row],[Тмакс
(°С)]] / (EToTable4[[#This Row],[Тмакс
(°С)]]+237.3)), "")</f>
        <v/>
      </c>
      <c r="U154" s="35" t="str">
        <f>IF(AND(ISNUMBER(EToTable4[[#This Row],[e° (Tmin)]]), ISNUMBER(EToTable4[[#This Row],[e° (Tmax)]])), (EToTable4[[#This Row],[e° (Tmax)]]+EToTable4[[#This Row],[e° (Tmin)]])/2, "")</f>
        <v/>
      </c>
      <c r="V154" s="28" t="str">
        <f>IF(ISNUMBER(EToTable4[[#This Row],[Tdew]]), 0.6108 * EXP( 17.27 * (EToTable4[[#This Row],[Tdew]]) / (EToTable4[[#This Row],[Tdew]]+237.3)), "")</f>
        <v/>
      </c>
      <c r="W154" s="30" t="str">
        <f xml:space="preserve"> EToTable4[[#This Row],[e° (Tdew)]]</f>
        <v/>
      </c>
      <c r="X154" s="28" t="str">
        <f>IF(AND(ISNUMBER(EToTable4[[#This Row],[es]]), ISNUMBER(EToTable4[[#This Row],[ea]])), EToTable4[[#This Row],[es]]-EToTable4[[#This Row],[ea]], "")</f>
        <v/>
      </c>
      <c r="Y154" s="35" t="str">
        <f>IF(ISNUMBER(EToTable4[[#This Row],[Ra]]), (as+bs)*EToTable4[[#This Row],[Ra]], "")</f>
        <v/>
      </c>
      <c r="Z15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4" s="35" t="str">
        <f>IF(ISNUMBER(EToTable4[[#This Row],[Rs]]), (1-albedo)*EToTable4[[#This Row],[Rs]], "")</f>
        <v/>
      </c>
      <c r="AB15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4" s="35" t="str">
        <f>IF(AND(ISNUMBER(EToTable4[[#This Row],[Rns]]), ISNUMBER(EToTable4[[#This Row],[Rnl]])), EToTable4[[#This Row],[Rns]]-EToTable4[[#This Row],[Rnl]], "")</f>
        <v/>
      </c>
      <c r="AD15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5" spans="1:31" x14ac:dyDescent="0.25">
      <c r="A155" s="20"/>
      <c r="B155" s="21"/>
      <c r="C155" s="22"/>
      <c r="D155" s="23"/>
      <c r="E155" s="46"/>
      <c r="F155" s="23"/>
      <c r="G15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5" s="44" t="str">
        <f>IF(AND(ISNUMBER(EToTable4[[#This Row],[Сана]]), ISNUMBER(EToTable4[[#This Row],[Тмин
(°С)]])), EToTable4[[#This Row],[Тмин
(°С)]]-TdewSubtract, "")</f>
        <v/>
      </c>
      <c r="I155" s="38" t="str">
        <f>IF(ISNUMBER(EToTable4[[#This Row],[Сана]]), _xlfn.DAYS(EToTable4[[#This Row],[Сана]], "1/1/" &amp; YEAR(EToTable4[[#This Row],[Сана]])) + 1, "")</f>
        <v/>
      </c>
      <c r="J155" s="35" t="str">
        <f>IF(AND(ISNUMBER(Altitude), ISNUMBER(EToTable4[[#This Row],[Сана]])),  ROUND(101.3 * POWER( (293-0.0065 * Altitude) / 293, 5.26), 2), "")</f>
        <v/>
      </c>
      <c r="K155" s="33" t="str">
        <f>IF(ISNUMBER(EToTable4[[#This Row],[P]]), (Cp * EToTable4[[#This Row],[P]]) / (0.622 * 2.45), "")</f>
        <v/>
      </c>
      <c r="L15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5" s="35" t="str">
        <f>IF(ISNUMBER(EToTable4[[#This Row],[J]]), 0.409  * SIN( (2*PI()/365) * EToTable4[[#This Row],[J]] - 1.39), "")</f>
        <v/>
      </c>
      <c r="N155" s="30" t="str">
        <f>IF(ISNUMBER(EToTable4[[#This Row],[J]]), ROUND(1+0.033 * COS( (2*PI()/365) * EToTable4[[#This Row],[J]]), 4), "")</f>
        <v/>
      </c>
      <c r="O155" s="36" t="str">
        <f>IF(AND(ISNUMBER(Latitude), ISNUMBER(EToTable4[[#This Row],[Сана]])), ROUND((Latitude / 180) * PI(), 3), "")</f>
        <v/>
      </c>
      <c r="P155" s="35" t="str">
        <f>IF(AND(ISNUMBER(EToTable4[[#This Row],[φ]]), ISNUMBER(EToTable4[[#This Row],[δ (rad)]])), ACOS( - 1 * TAN(EToTable4[[#This Row],[φ]]) * TAN(EToTable4[[#This Row],[δ (rad)]])), "")</f>
        <v/>
      </c>
      <c r="Q15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5" s="35" t="str">
        <f xml:space="preserve"> IF(ISNUMBER(EToTable4[[#This Row],[ωs]]), ( 24 / PI()) * EToTable4[[#This Row],[ωs]], "")</f>
        <v/>
      </c>
      <c r="S155" s="35" t="str">
        <f>IF(ISNUMBER(EToTable4[[#This Row],[Тмин
(°С)]]), 0.6108 * EXP( 17.27 * EToTable4[[#This Row],[Тмин
(°С)]] / (EToTable4[[#This Row],[Тмин
(°С)]]+237.3)), "")</f>
        <v/>
      </c>
      <c r="T155" s="35" t="str">
        <f>IF(ISNUMBER(EToTable4[[#This Row],[Тмакс
(°С)]]), 0.6108 * EXP( 17.27 * EToTable4[[#This Row],[Тмакс
(°С)]] / (EToTable4[[#This Row],[Тмакс
(°С)]]+237.3)), "")</f>
        <v/>
      </c>
      <c r="U155" s="35" t="str">
        <f>IF(AND(ISNUMBER(EToTable4[[#This Row],[e° (Tmin)]]), ISNUMBER(EToTable4[[#This Row],[e° (Tmax)]])), (EToTable4[[#This Row],[e° (Tmax)]]+EToTable4[[#This Row],[e° (Tmin)]])/2, "")</f>
        <v/>
      </c>
      <c r="V155" s="28" t="str">
        <f>IF(ISNUMBER(EToTable4[[#This Row],[Tdew]]), 0.6108 * EXP( 17.27 * (EToTable4[[#This Row],[Tdew]]) / (EToTable4[[#This Row],[Tdew]]+237.3)), "")</f>
        <v/>
      </c>
      <c r="W155" s="30" t="str">
        <f xml:space="preserve"> EToTable4[[#This Row],[e° (Tdew)]]</f>
        <v/>
      </c>
      <c r="X155" s="28" t="str">
        <f>IF(AND(ISNUMBER(EToTable4[[#This Row],[es]]), ISNUMBER(EToTable4[[#This Row],[ea]])), EToTable4[[#This Row],[es]]-EToTable4[[#This Row],[ea]], "")</f>
        <v/>
      </c>
      <c r="Y155" s="35" t="str">
        <f>IF(ISNUMBER(EToTable4[[#This Row],[Ra]]), (as+bs)*EToTable4[[#This Row],[Ra]], "")</f>
        <v/>
      </c>
      <c r="Z15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5" s="35" t="str">
        <f>IF(ISNUMBER(EToTable4[[#This Row],[Rs]]), (1-albedo)*EToTable4[[#This Row],[Rs]], "")</f>
        <v/>
      </c>
      <c r="AB15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5" s="35" t="str">
        <f>IF(AND(ISNUMBER(EToTable4[[#This Row],[Rns]]), ISNUMBER(EToTable4[[#This Row],[Rnl]])), EToTable4[[#This Row],[Rns]]-EToTable4[[#This Row],[Rnl]], "")</f>
        <v/>
      </c>
      <c r="AD15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6" spans="1:31" x14ac:dyDescent="0.25">
      <c r="A156" s="20"/>
      <c r="B156" s="21"/>
      <c r="C156" s="22"/>
      <c r="D156" s="23"/>
      <c r="E156" s="46"/>
      <c r="F156" s="23"/>
      <c r="G15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6" s="44" t="str">
        <f>IF(AND(ISNUMBER(EToTable4[[#This Row],[Сана]]), ISNUMBER(EToTable4[[#This Row],[Тмин
(°С)]])), EToTable4[[#This Row],[Тмин
(°С)]]-TdewSubtract, "")</f>
        <v/>
      </c>
      <c r="I156" s="38" t="str">
        <f>IF(ISNUMBER(EToTable4[[#This Row],[Сана]]), _xlfn.DAYS(EToTable4[[#This Row],[Сана]], "1/1/" &amp; YEAR(EToTable4[[#This Row],[Сана]])) + 1, "")</f>
        <v/>
      </c>
      <c r="J156" s="35" t="str">
        <f>IF(AND(ISNUMBER(Altitude), ISNUMBER(EToTable4[[#This Row],[Сана]])),  ROUND(101.3 * POWER( (293-0.0065 * Altitude) / 293, 5.26), 2), "")</f>
        <v/>
      </c>
      <c r="K156" s="33" t="str">
        <f>IF(ISNUMBER(EToTable4[[#This Row],[P]]), (Cp * EToTable4[[#This Row],[P]]) / (0.622 * 2.45), "")</f>
        <v/>
      </c>
      <c r="L15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6" s="35" t="str">
        <f>IF(ISNUMBER(EToTable4[[#This Row],[J]]), 0.409  * SIN( (2*PI()/365) * EToTable4[[#This Row],[J]] - 1.39), "")</f>
        <v/>
      </c>
      <c r="N156" s="30" t="str">
        <f>IF(ISNUMBER(EToTable4[[#This Row],[J]]), ROUND(1+0.033 * COS( (2*PI()/365) * EToTable4[[#This Row],[J]]), 4), "")</f>
        <v/>
      </c>
      <c r="O156" s="36" t="str">
        <f>IF(AND(ISNUMBER(Latitude), ISNUMBER(EToTable4[[#This Row],[Сана]])), ROUND((Latitude / 180) * PI(), 3), "")</f>
        <v/>
      </c>
      <c r="P156" s="35" t="str">
        <f>IF(AND(ISNUMBER(EToTable4[[#This Row],[φ]]), ISNUMBER(EToTable4[[#This Row],[δ (rad)]])), ACOS( - 1 * TAN(EToTable4[[#This Row],[φ]]) * TAN(EToTable4[[#This Row],[δ (rad)]])), "")</f>
        <v/>
      </c>
      <c r="Q15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6" s="35" t="str">
        <f xml:space="preserve"> IF(ISNUMBER(EToTable4[[#This Row],[ωs]]), ( 24 / PI()) * EToTable4[[#This Row],[ωs]], "")</f>
        <v/>
      </c>
      <c r="S156" s="35" t="str">
        <f>IF(ISNUMBER(EToTable4[[#This Row],[Тмин
(°С)]]), 0.6108 * EXP( 17.27 * EToTable4[[#This Row],[Тмин
(°С)]] / (EToTable4[[#This Row],[Тмин
(°С)]]+237.3)), "")</f>
        <v/>
      </c>
      <c r="T156" s="35" t="str">
        <f>IF(ISNUMBER(EToTable4[[#This Row],[Тмакс
(°С)]]), 0.6108 * EXP( 17.27 * EToTable4[[#This Row],[Тмакс
(°С)]] / (EToTable4[[#This Row],[Тмакс
(°С)]]+237.3)), "")</f>
        <v/>
      </c>
      <c r="U156" s="35" t="str">
        <f>IF(AND(ISNUMBER(EToTable4[[#This Row],[e° (Tmin)]]), ISNUMBER(EToTable4[[#This Row],[e° (Tmax)]])), (EToTable4[[#This Row],[e° (Tmax)]]+EToTable4[[#This Row],[e° (Tmin)]])/2, "")</f>
        <v/>
      </c>
      <c r="V156" s="28" t="str">
        <f>IF(ISNUMBER(EToTable4[[#This Row],[Tdew]]), 0.6108 * EXP( 17.27 * (EToTable4[[#This Row],[Tdew]]) / (EToTable4[[#This Row],[Tdew]]+237.3)), "")</f>
        <v/>
      </c>
      <c r="W156" s="30" t="str">
        <f xml:space="preserve"> EToTable4[[#This Row],[e° (Tdew)]]</f>
        <v/>
      </c>
      <c r="X156" s="28" t="str">
        <f>IF(AND(ISNUMBER(EToTable4[[#This Row],[es]]), ISNUMBER(EToTable4[[#This Row],[ea]])), EToTable4[[#This Row],[es]]-EToTable4[[#This Row],[ea]], "")</f>
        <v/>
      </c>
      <c r="Y156" s="35" t="str">
        <f>IF(ISNUMBER(EToTable4[[#This Row],[Ra]]), (as+bs)*EToTable4[[#This Row],[Ra]], "")</f>
        <v/>
      </c>
      <c r="Z15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6" s="35" t="str">
        <f>IF(ISNUMBER(EToTable4[[#This Row],[Rs]]), (1-albedo)*EToTable4[[#This Row],[Rs]], "")</f>
        <v/>
      </c>
      <c r="AB15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6" s="35" t="str">
        <f>IF(AND(ISNUMBER(EToTable4[[#This Row],[Rns]]), ISNUMBER(EToTable4[[#This Row],[Rnl]])), EToTable4[[#This Row],[Rns]]-EToTable4[[#This Row],[Rnl]], "")</f>
        <v/>
      </c>
      <c r="AD15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7" spans="1:31" x14ac:dyDescent="0.25">
      <c r="A157" s="20"/>
      <c r="B157" s="21"/>
      <c r="C157" s="22"/>
      <c r="D157" s="23"/>
      <c r="E157" s="46"/>
      <c r="F157" s="23"/>
      <c r="G15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7" s="44" t="str">
        <f>IF(AND(ISNUMBER(EToTable4[[#This Row],[Сана]]), ISNUMBER(EToTable4[[#This Row],[Тмин
(°С)]])), EToTable4[[#This Row],[Тмин
(°С)]]-TdewSubtract, "")</f>
        <v/>
      </c>
      <c r="I157" s="38" t="str">
        <f>IF(ISNUMBER(EToTable4[[#This Row],[Сана]]), _xlfn.DAYS(EToTable4[[#This Row],[Сана]], "1/1/" &amp; YEAR(EToTable4[[#This Row],[Сана]])) + 1, "")</f>
        <v/>
      </c>
      <c r="J157" s="35" t="str">
        <f>IF(AND(ISNUMBER(Altitude), ISNUMBER(EToTable4[[#This Row],[Сана]])),  ROUND(101.3 * POWER( (293-0.0065 * Altitude) / 293, 5.26), 2), "")</f>
        <v/>
      </c>
      <c r="K157" s="33" t="str">
        <f>IF(ISNUMBER(EToTable4[[#This Row],[P]]), (Cp * EToTable4[[#This Row],[P]]) / (0.622 * 2.45), "")</f>
        <v/>
      </c>
      <c r="L15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7" s="35" t="str">
        <f>IF(ISNUMBER(EToTable4[[#This Row],[J]]), 0.409  * SIN( (2*PI()/365) * EToTable4[[#This Row],[J]] - 1.39), "")</f>
        <v/>
      </c>
      <c r="N157" s="30" t="str">
        <f>IF(ISNUMBER(EToTable4[[#This Row],[J]]), ROUND(1+0.033 * COS( (2*PI()/365) * EToTable4[[#This Row],[J]]), 4), "")</f>
        <v/>
      </c>
      <c r="O157" s="36" t="str">
        <f>IF(AND(ISNUMBER(Latitude), ISNUMBER(EToTable4[[#This Row],[Сана]])), ROUND((Latitude / 180) * PI(), 3), "")</f>
        <v/>
      </c>
      <c r="P157" s="35" t="str">
        <f>IF(AND(ISNUMBER(EToTable4[[#This Row],[φ]]), ISNUMBER(EToTable4[[#This Row],[δ (rad)]])), ACOS( - 1 * TAN(EToTable4[[#This Row],[φ]]) * TAN(EToTable4[[#This Row],[δ (rad)]])), "")</f>
        <v/>
      </c>
      <c r="Q15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7" s="35" t="str">
        <f xml:space="preserve"> IF(ISNUMBER(EToTable4[[#This Row],[ωs]]), ( 24 / PI()) * EToTable4[[#This Row],[ωs]], "")</f>
        <v/>
      </c>
      <c r="S157" s="35" t="str">
        <f>IF(ISNUMBER(EToTable4[[#This Row],[Тмин
(°С)]]), 0.6108 * EXP( 17.27 * EToTable4[[#This Row],[Тмин
(°С)]] / (EToTable4[[#This Row],[Тмин
(°С)]]+237.3)), "")</f>
        <v/>
      </c>
      <c r="T157" s="35" t="str">
        <f>IF(ISNUMBER(EToTable4[[#This Row],[Тмакс
(°С)]]), 0.6108 * EXP( 17.27 * EToTable4[[#This Row],[Тмакс
(°С)]] / (EToTable4[[#This Row],[Тмакс
(°С)]]+237.3)), "")</f>
        <v/>
      </c>
      <c r="U157" s="35" t="str">
        <f>IF(AND(ISNUMBER(EToTable4[[#This Row],[e° (Tmin)]]), ISNUMBER(EToTable4[[#This Row],[e° (Tmax)]])), (EToTable4[[#This Row],[e° (Tmax)]]+EToTable4[[#This Row],[e° (Tmin)]])/2, "")</f>
        <v/>
      </c>
      <c r="V157" s="28" t="str">
        <f>IF(ISNUMBER(EToTable4[[#This Row],[Tdew]]), 0.6108 * EXP( 17.27 * (EToTable4[[#This Row],[Tdew]]) / (EToTable4[[#This Row],[Tdew]]+237.3)), "")</f>
        <v/>
      </c>
      <c r="W157" s="30" t="str">
        <f xml:space="preserve"> EToTable4[[#This Row],[e° (Tdew)]]</f>
        <v/>
      </c>
      <c r="X157" s="28" t="str">
        <f>IF(AND(ISNUMBER(EToTable4[[#This Row],[es]]), ISNUMBER(EToTable4[[#This Row],[ea]])), EToTable4[[#This Row],[es]]-EToTable4[[#This Row],[ea]], "")</f>
        <v/>
      </c>
      <c r="Y157" s="35" t="str">
        <f>IF(ISNUMBER(EToTable4[[#This Row],[Ra]]), (as+bs)*EToTable4[[#This Row],[Ra]], "")</f>
        <v/>
      </c>
      <c r="Z15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7" s="35" t="str">
        <f>IF(ISNUMBER(EToTable4[[#This Row],[Rs]]), (1-albedo)*EToTable4[[#This Row],[Rs]], "")</f>
        <v/>
      </c>
      <c r="AB15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7" s="35" t="str">
        <f>IF(AND(ISNUMBER(EToTable4[[#This Row],[Rns]]), ISNUMBER(EToTable4[[#This Row],[Rnl]])), EToTable4[[#This Row],[Rns]]-EToTable4[[#This Row],[Rnl]], "")</f>
        <v/>
      </c>
      <c r="AD15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8" spans="1:31" x14ac:dyDescent="0.25">
      <c r="A158" s="20"/>
      <c r="B158" s="21"/>
      <c r="C158" s="22"/>
      <c r="D158" s="23"/>
      <c r="E158" s="46"/>
      <c r="F158" s="23"/>
      <c r="G15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8" s="44" t="str">
        <f>IF(AND(ISNUMBER(EToTable4[[#This Row],[Сана]]), ISNUMBER(EToTable4[[#This Row],[Тмин
(°С)]])), EToTable4[[#This Row],[Тмин
(°С)]]-TdewSubtract, "")</f>
        <v/>
      </c>
      <c r="I158" s="38" t="str">
        <f>IF(ISNUMBER(EToTable4[[#This Row],[Сана]]), _xlfn.DAYS(EToTable4[[#This Row],[Сана]], "1/1/" &amp; YEAR(EToTable4[[#This Row],[Сана]])) + 1, "")</f>
        <v/>
      </c>
      <c r="J158" s="35" t="str">
        <f>IF(AND(ISNUMBER(Altitude), ISNUMBER(EToTable4[[#This Row],[Сана]])),  ROUND(101.3 * POWER( (293-0.0065 * Altitude) / 293, 5.26), 2), "")</f>
        <v/>
      </c>
      <c r="K158" s="33" t="str">
        <f>IF(ISNUMBER(EToTable4[[#This Row],[P]]), (Cp * EToTable4[[#This Row],[P]]) / (0.622 * 2.45), "")</f>
        <v/>
      </c>
      <c r="L15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8" s="35" t="str">
        <f>IF(ISNUMBER(EToTable4[[#This Row],[J]]), 0.409  * SIN( (2*PI()/365) * EToTable4[[#This Row],[J]] - 1.39), "")</f>
        <v/>
      </c>
      <c r="N158" s="30" t="str">
        <f>IF(ISNUMBER(EToTable4[[#This Row],[J]]), ROUND(1+0.033 * COS( (2*PI()/365) * EToTable4[[#This Row],[J]]), 4), "")</f>
        <v/>
      </c>
      <c r="O158" s="36" t="str">
        <f>IF(AND(ISNUMBER(Latitude), ISNUMBER(EToTable4[[#This Row],[Сана]])), ROUND((Latitude / 180) * PI(), 3), "")</f>
        <v/>
      </c>
      <c r="P158" s="35" t="str">
        <f>IF(AND(ISNUMBER(EToTable4[[#This Row],[φ]]), ISNUMBER(EToTable4[[#This Row],[δ (rad)]])), ACOS( - 1 * TAN(EToTable4[[#This Row],[φ]]) * TAN(EToTable4[[#This Row],[δ (rad)]])), "")</f>
        <v/>
      </c>
      <c r="Q15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8" s="35" t="str">
        <f xml:space="preserve"> IF(ISNUMBER(EToTable4[[#This Row],[ωs]]), ( 24 / PI()) * EToTable4[[#This Row],[ωs]], "")</f>
        <v/>
      </c>
      <c r="S158" s="35" t="str">
        <f>IF(ISNUMBER(EToTable4[[#This Row],[Тмин
(°С)]]), 0.6108 * EXP( 17.27 * EToTable4[[#This Row],[Тмин
(°С)]] / (EToTable4[[#This Row],[Тмин
(°С)]]+237.3)), "")</f>
        <v/>
      </c>
      <c r="T158" s="35" t="str">
        <f>IF(ISNUMBER(EToTable4[[#This Row],[Тмакс
(°С)]]), 0.6108 * EXP( 17.27 * EToTable4[[#This Row],[Тмакс
(°С)]] / (EToTable4[[#This Row],[Тмакс
(°С)]]+237.3)), "")</f>
        <v/>
      </c>
      <c r="U158" s="35" t="str">
        <f>IF(AND(ISNUMBER(EToTable4[[#This Row],[e° (Tmin)]]), ISNUMBER(EToTable4[[#This Row],[e° (Tmax)]])), (EToTable4[[#This Row],[e° (Tmax)]]+EToTable4[[#This Row],[e° (Tmin)]])/2, "")</f>
        <v/>
      </c>
      <c r="V158" s="28" t="str">
        <f>IF(ISNUMBER(EToTable4[[#This Row],[Tdew]]), 0.6108 * EXP( 17.27 * (EToTable4[[#This Row],[Tdew]]) / (EToTable4[[#This Row],[Tdew]]+237.3)), "")</f>
        <v/>
      </c>
      <c r="W158" s="30" t="str">
        <f xml:space="preserve"> EToTable4[[#This Row],[e° (Tdew)]]</f>
        <v/>
      </c>
      <c r="X158" s="28" t="str">
        <f>IF(AND(ISNUMBER(EToTable4[[#This Row],[es]]), ISNUMBER(EToTable4[[#This Row],[ea]])), EToTable4[[#This Row],[es]]-EToTable4[[#This Row],[ea]], "")</f>
        <v/>
      </c>
      <c r="Y158" s="35" t="str">
        <f>IF(ISNUMBER(EToTable4[[#This Row],[Ra]]), (as+bs)*EToTable4[[#This Row],[Ra]], "")</f>
        <v/>
      </c>
      <c r="Z15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8" s="35" t="str">
        <f>IF(ISNUMBER(EToTable4[[#This Row],[Rs]]), (1-albedo)*EToTable4[[#This Row],[Rs]], "")</f>
        <v/>
      </c>
      <c r="AB15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8" s="35" t="str">
        <f>IF(AND(ISNUMBER(EToTable4[[#This Row],[Rns]]), ISNUMBER(EToTable4[[#This Row],[Rnl]])), EToTable4[[#This Row],[Rns]]-EToTable4[[#This Row],[Rnl]], "")</f>
        <v/>
      </c>
      <c r="AD15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59" spans="1:31" x14ac:dyDescent="0.25">
      <c r="A159" s="20"/>
      <c r="B159" s="21"/>
      <c r="C159" s="22"/>
      <c r="D159" s="23"/>
      <c r="E159" s="46"/>
      <c r="F159" s="23"/>
      <c r="G15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59" s="44" t="str">
        <f>IF(AND(ISNUMBER(EToTable4[[#This Row],[Сана]]), ISNUMBER(EToTable4[[#This Row],[Тмин
(°С)]])), EToTable4[[#This Row],[Тмин
(°С)]]-TdewSubtract, "")</f>
        <v/>
      </c>
      <c r="I159" s="38" t="str">
        <f>IF(ISNUMBER(EToTable4[[#This Row],[Сана]]), _xlfn.DAYS(EToTable4[[#This Row],[Сана]], "1/1/" &amp; YEAR(EToTable4[[#This Row],[Сана]])) + 1, "")</f>
        <v/>
      </c>
      <c r="J159" s="35" t="str">
        <f>IF(AND(ISNUMBER(Altitude), ISNUMBER(EToTable4[[#This Row],[Сана]])),  ROUND(101.3 * POWER( (293-0.0065 * Altitude) / 293, 5.26), 2), "")</f>
        <v/>
      </c>
      <c r="K159" s="33" t="str">
        <f>IF(ISNUMBER(EToTable4[[#This Row],[P]]), (Cp * EToTable4[[#This Row],[P]]) / (0.622 * 2.45), "")</f>
        <v/>
      </c>
      <c r="L15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59" s="35" t="str">
        <f>IF(ISNUMBER(EToTable4[[#This Row],[J]]), 0.409  * SIN( (2*PI()/365) * EToTable4[[#This Row],[J]] - 1.39), "")</f>
        <v/>
      </c>
      <c r="N159" s="30" t="str">
        <f>IF(ISNUMBER(EToTable4[[#This Row],[J]]), ROUND(1+0.033 * COS( (2*PI()/365) * EToTable4[[#This Row],[J]]), 4), "")</f>
        <v/>
      </c>
      <c r="O159" s="36" t="str">
        <f>IF(AND(ISNUMBER(Latitude), ISNUMBER(EToTable4[[#This Row],[Сана]])), ROUND((Latitude / 180) * PI(), 3), "")</f>
        <v/>
      </c>
      <c r="P159" s="35" t="str">
        <f>IF(AND(ISNUMBER(EToTable4[[#This Row],[φ]]), ISNUMBER(EToTable4[[#This Row],[δ (rad)]])), ACOS( - 1 * TAN(EToTable4[[#This Row],[φ]]) * TAN(EToTable4[[#This Row],[δ (rad)]])), "")</f>
        <v/>
      </c>
      <c r="Q15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59" s="35" t="str">
        <f xml:space="preserve"> IF(ISNUMBER(EToTable4[[#This Row],[ωs]]), ( 24 / PI()) * EToTable4[[#This Row],[ωs]], "")</f>
        <v/>
      </c>
      <c r="S159" s="35" t="str">
        <f>IF(ISNUMBER(EToTable4[[#This Row],[Тмин
(°С)]]), 0.6108 * EXP( 17.27 * EToTable4[[#This Row],[Тмин
(°С)]] / (EToTable4[[#This Row],[Тмин
(°С)]]+237.3)), "")</f>
        <v/>
      </c>
      <c r="T159" s="35" t="str">
        <f>IF(ISNUMBER(EToTable4[[#This Row],[Тмакс
(°С)]]), 0.6108 * EXP( 17.27 * EToTable4[[#This Row],[Тмакс
(°С)]] / (EToTable4[[#This Row],[Тмакс
(°С)]]+237.3)), "")</f>
        <v/>
      </c>
      <c r="U159" s="35" t="str">
        <f>IF(AND(ISNUMBER(EToTable4[[#This Row],[e° (Tmin)]]), ISNUMBER(EToTable4[[#This Row],[e° (Tmax)]])), (EToTable4[[#This Row],[e° (Tmax)]]+EToTable4[[#This Row],[e° (Tmin)]])/2, "")</f>
        <v/>
      </c>
      <c r="V159" s="28" t="str">
        <f>IF(ISNUMBER(EToTable4[[#This Row],[Tdew]]), 0.6108 * EXP( 17.27 * (EToTable4[[#This Row],[Tdew]]) / (EToTable4[[#This Row],[Tdew]]+237.3)), "")</f>
        <v/>
      </c>
      <c r="W159" s="30" t="str">
        <f xml:space="preserve"> EToTable4[[#This Row],[e° (Tdew)]]</f>
        <v/>
      </c>
      <c r="X159" s="28" t="str">
        <f>IF(AND(ISNUMBER(EToTable4[[#This Row],[es]]), ISNUMBER(EToTable4[[#This Row],[ea]])), EToTable4[[#This Row],[es]]-EToTable4[[#This Row],[ea]], "")</f>
        <v/>
      </c>
      <c r="Y159" s="35" t="str">
        <f>IF(ISNUMBER(EToTable4[[#This Row],[Ra]]), (as+bs)*EToTable4[[#This Row],[Ra]], "")</f>
        <v/>
      </c>
      <c r="Z15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59" s="35" t="str">
        <f>IF(ISNUMBER(EToTable4[[#This Row],[Rs]]), (1-albedo)*EToTable4[[#This Row],[Rs]], "")</f>
        <v/>
      </c>
      <c r="AB15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59" s="35" t="str">
        <f>IF(AND(ISNUMBER(EToTable4[[#This Row],[Rns]]), ISNUMBER(EToTable4[[#This Row],[Rnl]])), EToTable4[[#This Row],[Rns]]-EToTable4[[#This Row],[Rnl]], "")</f>
        <v/>
      </c>
      <c r="AD15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5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0" spans="1:31" x14ac:dyDescent="0.25">
      <c r="A160" s="20"/>
      <c r="B160" s="21"/>
      <c r="C160" s="22"/>
      <c r="D160" s="23"/>
      <c r="E160" s="46"/>
      <c r="F160" s="23"/>
      <c r="G16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0" s="44" t="str">
        <f>IF(AND(ISNUMBER(EToTable4[[#This Row],[Сана]]), ISNUMBER(EToTable4[[#This Row],[Тмин
(°С)]])), EToTable4[[#This Row],[Тмин
(°С)]]-TdewSubtract, "")</f>
        <v/>
      </c>
      <c r="I160" s="38" t="str">
        <f>IF(ISNUMBER(EToTable4[[#This Row],[Сана]]), _xlfn.DAYS(EToTable4[[#This Row],[Сана]], "1/1/" &amp; YEAR(EToTable4[[#This Row],[Сана]])) + 1, "")</f>
        <v/>
      </c>
      <c r="J160" s="35" t="str">
        <f>IF(AND(ISNUMBER(Altitude), ISNUMBER(EToTable4[[#This Row],[Сана]])),  ROUND(101.3 * POWER( (293-0.0065 * Altitude) / 293, 5.26), 2), "")</f>
        <v/>
      </c>
      <c r="K160" s="33" t="str">
        <f>IF(ISNUMBER(EToTable4[[#This Row],[P]]), (Cp * EToTable4[[#This Row],[P]]) / (0.622 * 2.45), "")</f>
        <v/>
      </c>
      <c r="L16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0" s="35" t="str">
        <f>IF(ISNUMBER(EToTable4[[#This Row],[J]]), 0.409  * SIN( (2*PI()/365) * EToTable4[[#This Row],[J]] - 1.39), "")</f>
        <v/>
      </c>
      <c r="N160" s="30" t="str">
        <f>IF(ISNUMBER(EToTable4[[#This Row],[J]]), ROUND(1+0.033 * COS( (2*PI()/365) * EToTable4[[#This Row],[J]]), 4), "")</f>
        <v/>
      </c>
      <c r="O160" s="36" t="str">
        <f>IF(AND(ISNUMBER(Latitude), ISNUMBER(EToTable4[[#This Row],[Сана]])), ROUND((Latitude / 180) * PI(), 3), "")</f>
        <v/>
      </c>
      <c r="P160" s="35" t="str">
        <f>IF(AND(ISNUMBER(EToTable4[[#This Row],[φ]]), ISNUMBER(EToTable4[[#This Row],[δ (rad)]])), ACOS( - 1 * TAN(EToTable4[[#This Row],[φ]]) * TAN(EToTable4[[#This Row],[δ (rad)]])), "")</f>
        <v/>
      </c>
      <c r="Q16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0" s="35" t="str">
        <f xml:space="preserve"> IF(ISNUMBER(EToTable4[[#This Row],[ωs]]), ( 24 / PI()) * EToTable4[[#This Row],[ωs]], "")</f>
        <v/>
      </c>
      <c r="S160" s="35" t="str">
        <f>IF(ISNUMBER(EToTable4[[#This Row],[Тмин
(°С)]]), 0.6108 * EXP( 17.27 * EToTable4[[#This Row],[Тмин
(°С)]] / (EToTable4[[#This Row],[Тмин
(°С)]]+237.3)), "")</f>
        <v/>
      </c>
      <c r="T160" s="35" t="str">
        <f>IF(ISNUMBER(EToTable4[[#This Row],[Тмакс
(°С)]]), 0.6108 * EXP( 17.27 * EToTable4[[#This Row],[Тмакс
(°С)]] / (EToTable4[[#This Row],[Тмакс
(°С)]]+237.3)), "")</f>
        <v/>
      </c>
      <c r="U160" s="35" t="str">
        <f>IF(AND(ISNUMBER(EToTable4[[#This Row],[e° (Tmin)]]), ISNUMBER(EToTable4[[#This Row],[e° (Tmax)]])), (EToTable4[[#This Row],[e° (Tmax)]]+EToTable4[[#This Row],[e° (Tmin)]])/2, "")</f>
        <v/>
      </c>
      <c r="V160" s="28" t="str">
        <f>IF(ISNUMBER(EToTable4[[#This Row],[Tdew]]), 0.6108 * EXP( 17.27 * (EToTable4[[#This Row],[Tdew]]) / (EToTable4[[#This Row],[Tdew]]+237.3)), "")</f>
        <v/>
      </c>
      <c r="W160" s="30" t="str">
        <f xml:space="preserve"> EToTable4[[#This Row],[e° (Tdew)]]</f>
        <v/>
      </c>
      <c r="X160" s="28" t="str">
        <f>IF(AND(ISNUMBER(EToTable4[[#This Row],[es]]), ISNUMBER(EToTable4[[#This Row],[ea]])), EToTable4[[#This Row],[es]]-EToTable4[[#This Row],[ea]], "")</f>
        <v/>
      </c>
      <c r="Y160" s="35" t="str">
        <f>IF(ISNUMBER(EToTable4[[#This Row],[Ra]]), (as+bs)*EToTable4[[#This Row],[Ra]], "")</f>
        <v/>
      </c>
      <c r="Z16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0" s="35" t="str">
        <f>IF(ISNUMBER(EToTable4[[#This Row],[Rs]]), (1-albedo)*EToTable4[[#This Row],[Rs]], "")</f>
        <v/>
      </c>
      <c r="AB16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0" s="35" t="str">
        <f>IF(AND(ISNUMBER(EToTable4[[#This Row],[Rns]]), ISNUMBER(EToTable4[[#This Row],[Rnl]])), EToTable4[[#This Row],[Rns]]-EToTable4[[#This Row],[Rnl]], "")</f>
        <v/>
      </c>
      <c r="AD16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1" spans="1:31" x14ac:dyDescent="0.25">
      <c r="A161" s="20"/>
      <c r="B161" s="21"/>
      <c r="C161" s="22"/>
      <c r="D161" s="23"/>
      <c r="E161" s="46"/>
      <c r="F161" s="23"/>
      <c r="G16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1" s="44" t="str">
        <f>IF(AND(ISNUMBER(EToTable4[[#This Row],[Сана]]), ISNUMBER(EToTable4[[#This Row],[Тмин
(°С)]])), EToTable4[[#This Row],[Тмин
(°С)]]-TdewSubtract, "")</f>
        <v/>
      </c>
      <c r="I161" s="38" t="str">
        <f>IF(ISNUMBER(EToTable4[[#This Row],[Сана]]), _xlfn.DAYS(EToTable4[[#This Row],[Сана]], "1/1/" &amp; YEAR(EToTable4[[#This Row],[Сана]])) + 1, "")</f>
        <v/>
      </c>
      <c r="J161" s="35" t="str">
        <f>IF(AND(ISNUMBER(Altitude), ISNUMBER(EToTable4[[#This Row],[Сана]])),  ROUND(101.3 * POWER( (293-0.0065 * Altitude) / 293, 5.26), 2), "")</f>
        <v/>
      </c>
      <c r="K161" s="33" t="str">
        <f>IF(ISNUMBER(EToTable4[[#This Row],[P]]), (Cp * EToTable4[[#This Row],[P]]) / (0.622 * 2.45), "")</f>
        <v/>
      </c>
      <c r="L16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1" s="35" t="str">
        <f>IF(ISNUMBER(EToTable4[[#This Row],[J]]), 0.409  * SIN( (2*PI()/365) * EToTable4[[#This Row],[J]] - 1.39), "")</f>
        <v/>
      </c>
      <c r="N161" s="30" t="str">
        <f>IF(ISNUMBER(EToTable4[[#This Row],[J]]), ROUND(1+0.033 * COS( (2*PI()/365) * EToTable4[[#This Row],[J]]), 4), "")</f>
        <v/>
      </c>
      <c r="O161" s="36" t="str">
        <f>IF(AND(ISNUMBER(Latitude), ISNUMBER(EToTable4[[#This Row],[Сана]])), ROUND((Latitude / 180) * PI(), 3), "")</f>
        <v/>
      </c>
      <c r="P161" s="35" t="str">
        <f>IF(AND(ISNUMBER(EToTable4[[#This Row],[φ]]), ISNUMBER(EToTable4[[#This Row],[δ (rad)]])), ACOS( - 1 * TAN(EToTable4[[#This Row],[φ]]) * TAN(EToTable4[[#This Row],[δ (rad)]])), "")</f>
        <v/>
      </c>
      <c r="Q16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1" s="35" t="str">
        <f xml:space="preserve"> IF(ISNUMBER(EToTable4[[#This Row],[ωs]]), ( 24 / PI()) * EToTable4[[#This Row],[ωs]], "")</f>
        <v/>
      </c>
      <c r="S161" s="35" t="str">
        <f>IF(ISNUMBER(EToTable4[[#This Row],[Тмин
(°С)]]), 0.6108 * EXP( 17.27 * EToTable4[[#This Row],[Тмин
(°С)]] / (EToTable4[[#This Row],[Тмин
(°С)]]+237.3)), "")</f>
        <v/>
      </c>
      <c r="T161" s="35" t="str">
        <f>IF(ISNUMBER(EToTable4[[#This Row],[Тмакс
(°С)]]), 0.6108 * EXP( 17.27 * EToTable4[[#This Row],[Тмакс
(°С)]] / (EToTable4[[#This Row],[Тмакс
(°С)]]+237.3)), "")</f>
        <v/>
      </c>
      <c r="U161" s="35" t="str">
        <f>IF(AND(ISNUMBER(EToTable4[[#This Row],[e° (Tmin)]]), ISNUMBER(EToTable4[[#This Row],[e° (Tmax)]])), (EToTable4[[#This Row],[e° (Tmax)]]+EToTable4[[#This Row],[e° (Tmin)]])/2, "")</f>
        <v/>
      </c>
      <c r="V161" s="28" t="str">
        <f>IF(ISNUMBER(EToTable4[[#This Row],[Tdew]]), 0.6108 * EXP( 17.27 * (EToTable4[[#This Row],[Tdew]]) / (EToTable4[[#This Row],[Tdew]]+237.3)), "")</f>
        <v/>
      </c>
      <c r="W161" s="30" t="str">
        <f xml:space="preserve"> EToTable4[[#This Row],[e° (Tdew)]]</f>
        <v/>
      </c>
      <c r="X161" s="28" t="str">
        <f>IF(AND(ISNUMBER(EToTable4[[#This Row],[es]]), ISNUMBER(EToTable4[[#This Row],[ea]])), EToTable4[[#This Row],[es]]-EToTable4[[#This Row],[ea]], "")</f>
        <v/>
      </c>
      <c r="Y161" s="35" t="str">
        <f>IF(ISNUMBER(EToTable4[[#This Row],[Ra]]), (as+bs)*EToTable4[[#This Row],[Ra]], "")</f>
        <v/>
      </c>
      <c r="Z16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1" s="35" t="str">
        <f>IF(ISNUMBER(EToTable4[[#This Row],[Rs]]), (1-albedo)*EToTable4[[#This Row],[Rs]], "")</f>
        <v/>
      </c>
      <c r="AB16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1" s="35" t="str">
        <f>IF(AND(ISNUMBER(EToTable4[[#This Row],[Rns]]), ISNUMBER(EToTable4[[#This Row],[Rnl]])), EToTable4[[#This Row],[Rns]]-EToTable4[[#This Row],[Rnl]], "")</f>
        <v/>
      </c>
      <c r="AD16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2" spans="1:31" x14ac:dyDescent="0.25">
      <c r="A162" s="20"/>
      <c r="B162" s="21"/>
      <c r="C162" s="22"/>
      <c r="D162" s="23"/>
      <c r="E162" s="46"/>
      <c r="F162" s="23"/>
      <c r="G16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2" s="44" t="str">
        <f>IF(AND(ISNUMBER(EToTable4[[#This Row],[Сана]]), ISNUMBER(EToTable4[[#This Row],[Тмин
(°С)]])), EToTable4[[#This Row],[Тмин
(°С)]]-TdewSubtract, "")</f>
        <v/>
      </c>
      <c r="I162" s="38" t="str">
        <f>IF(ISNUMBER(EToTable4[[#This Row],[Сана]]), _xlfn.DAYS(EToTable4[[#This Row],[Сана]], "1/1/" &amp; YEAR(EToTable4[[#This Row],[Сана]])) + 1, "")</f>
        <v/>
      </c>
      <c r="J162" s="35" t="str">
        <f>IF(AND(ISNUMBER(Altitude), ISNUMBER(EToTable4[[#This Row],[Сана]])),  ROUND(101.3 * POWER( (293-0.0065 * Altitude) / 293, 5.26), 2), "")</f>
        <v/>
      </c>
      <c r="K162" s="33" t="str">
        <f>IF(ISNUMBER(EToTable4[[#This Row],[P]]), (Cp * EToTable4[[#This Row],[P]]) / (0.622 * 2.45), "")</f>
        <v/>
      </c>
      <c r="L16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2" s="35" t="str">
        <f>IF(ISNUMBER(EToTable4[[#This Row],[J]]), 0.409  * SIN( (2*PI()/365) * EToTable4[[#This Row],[J]] - 1.39), "")</f>
        <v/>
      </c>
      <c r="N162" s="30" t="str">
        <f>IF(ISNUMBER(EToTable4[[#This Row],[J]]), ROUND(1+0.033 * COS( (2*PI()/365) * EToTable4[[#This Row],[J]]), 4), "")</f>
        <v/>
      </c>
      <c r="O162" s="36" t="str">
        <f>IF(AND(ISNUMBER(Latitude), ISNUMBER(EToTable4[[#This Row],[Сана]])), ROUND((Latitude / 180) * PI(), 3), "")</f>
        <v/>
      </c>
      <c r="P162" s="35" t="str">
        <f>IF(AND(ISNUMBER(EToTable4[[#This Row],[φ]]), ISNUMBER(EToTable4[[#This Row],[δ (rad)]])), ACOS( - 1 * TAN(EToTable4[[#This Row],[φ]]) * TAN(EToTable4[[#This Row],[δ (rad)]])), "")</f>
        <v/>
      </c>
      <c r="Q16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2" s="35" t="str">
        <f xml:space="preserve"> IF(ISNUMBER(EToTable4[[#This Row],[ωs]]), ( 24 / PI()) * EToTable4[[#This Row],[ωs]], "")</f>
        <v/>
      </c>
      <c r="S162" s="35" t="str">
        <f>IF(ISNUMBER(EToTable4[[#This Row],[Тмин
(°С)]]), 0.6108 * EXP( 17.27 * EToTable4[[#This Row],[Тмин
(°С)]] / (EToTable4[[#This Row],[Тмин
(°С)]]+237.3)), "")</f>
        <v/>
      </c>
      <c r="T162" s="35" t="str">
        <f>IF(ISNUMBER(EToTable4[[#This Row],[Тмакс
(°С)]]), 0.6108 * EXP( 17.27 * EToTable4[[#This Row],[Тмакс
(°С)]] / (EToTable4[[#This Row],[Тмакс
(°С)]]+237.3)), "")</f>
        <v/>
      </c>
      <c r="U162" s="35" t="str">
        <f>IF(AND(ISNUMBER(EToTable4[[#This Row],[e° (Tmin)]]), ISNUMBER(EToTable4[[#This Row],[e° (Tmax)]])), (EToTable4[[#This Row],[e° (Tmax)]]+EToTable4[[#This Row],[e° (Tmin)]])/2, "")</f>
        <v/>
      </c>
      <c r="V162" s="28" t="str">
        <f>IF(ISNUMBER(EToTable4[[#This Row],[Tdew]]), 0.6108 * EXP( 17.27 * (EToTable4[[#This Row],[Tdew]]) / (EToTable4[[#This Row],[Tdew]]+237.3)), "")</f>
        <v/>
      </c>
      <c r="W162" s="30" t="str">
        <f xml:space="preserve"> EToTable4[[#This Row],[e° (Tdew)]]</f>
        <v/>
      </c>
      <c r="X162" s="28" t="str">
        <f>IF(AND(ISNUMBER(EToTable4[[#This Row],[es]]), ISNUMBER(EToTable4[[#This Row],[ea]])), EToTable4[[#This Row],[es]]-EToTable4[[#This Row],[ea]], "")</f>
        <v/>
      </c>
      <c r="Y162" s="35" t="str">
        <f>IF(ISNUMBER(EToTable4[[#This Row],[Ra]]), (as+bs)*EToTable4[[#This Row],[Ra]], "")</f>
        <v/>
      </c>
      <c r="Z16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2" s="35" t="str">
        <f>IF(ISNUMBER(EToTable4[[#This Row],[Rs]]), (1-albedo)*EToTable4[[#This Row],[Rs]], "")</f>
        <v/>
      </c>
      <c r="AB16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2" s="35" t="str">
        <f>IF(AND(ISNUMBER(EToTable4[[#This Row],[Rns]]), ISNUMBER(EToTable4[[#This Row],[Rnl]])), EToTable4[[#This Row],[Rns]]-EToTable4[[#This Row],[Rnl]], "")</f>
        <v/>
      </c>
      <c r="AD16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3" spans="1:31" x14ac:dyDescent="0.25">
      <c r="A163" s="20"/>
      <c r="B163" s="21"/>
      <c r="C163" s="22"/>
      <c r="D163" s="23"/>
      <c r="E163" s="46"/>
      <c r="F163" s="23"/>
      <c r="G16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3" s="44" t="str">
        <f>IF(AND(ISNUMBER(EToTable4[[#This Row],[Сана]]), ISNUMBER(EToTable4[[#This Row],[Тмин
(°С)]])), EToTable4[[#This Row],[Тмин
(°С)]]-TdewSubtract, "")</f>
        <v/>
      </c>
      <c r="I163" s="38" t="str">
        <f>IF(ISNUMBER(EToTable4[[#This Row],[Сана]]), _xlfn.DAYS(EToTable4[[#This Row],[Сана]], "1/1/" &amp; YEAR(EToTable4[[#This Row],[Сана]])) + 1, "")</f>
        <v/>
      </c>
      <c r="J163" s="35" t="str">
        <f>IF(AND(ISNUMBER(Altitude), ISNUMBER(EToTable4[[#This Row],[Сана]])),  ROUND(101.3 * POWER( (293-0.0065 * Altitude) / 293, 5.26), 2), "")</f>
        <v/>
      </c>
      <c r="K163" s="33" t="str">
        <f>IF(ISNUMBER(EToTable4[[#This Row],[P]]), (Cp * EToTable4[[#This Row],[P]]) / (0.622 * 2.45), "")</f>
        <v/>
      </c>
      <c r="L16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3" s="35" t="str">
        <f>IF(ISNUMBER(EToTable4[[#This Row],[J]]), 0.409  * SIN( (2*PI()/365) * EToTable4[[#This Row],[J]] - 1.39), "")</f>
        <v/>
      </c>
      <c r="N163" s="30" t="str">
        <f>IF(ISNUMBER(EToTable4[[#This Row],[J]]), ROUND(1+0.033 * COS( (2*PI()/365) * EToTable4[[#This Row],[J]]), 4), "")</f>
        <v/>
      </c>
      <c r="O163" s="36" t="str">
        <f>IF(AND(ISNUMBER(Latitude), ISNUMBER(EToTable4[[#This Row],[Сана]])), ROUND((Latitude / 180) * PI(), 3), "")</f>
        <v/>
      </c>
      <c r="P163" s="35" t="str">
        <f>IF(AND(ISNUMBER(EToTable4[[#This Row],[φ]]), ISNUMBER(EToTable4[[#This Row],[δ (rad)]])), ACOS( - 1 * TAN(EToTable4[[#This Row],[φ]]) * TAN(EToTable4[[#This Row],[δ (rad)]])), "")</f>
        <v/>
      </c>
      <c r="Q16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3" s="35" t="str">
        <f xml:space="preserve"> IF(ISNUMBER(EToTable4[[#This Row],[ωs]]), ( 24 / PI()) * EToTable4[[#This Row],[ωs]], "")</f>
        <v/>
      </c>
      <c r="S163" s="35" t="str">
        <f>IF(ISNUMBER(EToTable4[[#This Row],[Тмин
(°С)]]), 0.6108 * EXP( 17.27 * EToTable4[[#This Row],[Тмин
(°С)]] / (EToTable4[[#This Row],[Тмин
(°С)]]+237.3)), "")</f>
        <v/>
      </c>
      <c r="T163" s="35" t="str">
        <f>IF(ISNUMBER(EToTable4[[#This Row],[Тмакс
(°С)]]), 0.6108 * EXP( 17.27 * EToTable4[[#This Row],[Тмакс
(°С)]] / (EToTable4[[#This Row],[Тмакс
(°С)]]+237.3)), "")</f>
        <v/>
      </c>
      <c r="U163" s="35" t="str">
        <f>IF(AND(ISNUMBER(EToTable4[[#This Row],[e° (Tmin)]]), ISNUMBER(EToTable4[[#This Row],[e° (Tmax)]])), (EToTable4[[#This Row],[e° (Tmax)]]+EToTable4[[#This Row],[e° (Tmin)]])/2, "")</f>
        <v/>
      </c>
      <c r="V163" s="28" t="str">
        <f>IF(ISNUMBER(EToTable4[[#This Row],[Tdew]]), 0.6108 * EXP( 17.27 * (EToTable4[[#This Row],[Tdew]]) / (EToTable4[[#This Row],[Tdew]]+237.3)), "")</f>
        <v/>
      </c>
      <c r="W163" s="30" t="str">
        <f xml:space="preserve"> EToTable4[[#This Row],[e° (Tdew)]]</f>
        <v/>
      </c>
      <c r="X163" s="28" t="str">
        <f>IF(AND(ISNUMBER(EToTable4[[#This Row],[es]]), ISNUMBER(EToTable4[[#This Row],[ea]])), EToTable4[[#This Row],[es]]-EToTable4[[#This Row],[ea]], "")</f>
        <v/>
      </c>
      <c r="Y163" s="35" t="str">
        <f>IF(ISNUMBER(EToTable4[[#This Row],[Ra]]), (as+bs)*EToTable4[[#This Row],[Ra]], "")</f>
        <v/>
      </c>
      <c r="Z16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3" s="35" t="str">
        <f>IF(ISNUMBER(EToTable4[[#This Row],[Rs]]), (1-albedo)*EToTable4[[#This Row],[Rs]], "")</f>
        <v/>
      </c>
      <c r="AB16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3" s="35" t="str">
        <f>IF(AND(ISNUMBER(EToTable4[[#This Row],[Rns]]), ISNUMBER(EToTable4[[#This Row],[Rnl]])), EToTable4[[#This Row],[Rns]]-EToTable4[[#This Row],[Rnl]], "")</f>
        <v/>
      </c>
      <c r="AD16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4" spans="1:31" x14ac:dyDescent="0.25">
      <c r="A164" s="20"/>
      <c r="B164" s="21"/>
      <c r="C164" s="22"/>
      <c r="D164" s="23"/>
      <c r="E164" s="46"/>
      <c r="F164" s="23"/>
      <c r="G16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4" s="44" t="str">
        <f>IF(AND(ISNUMBER(EToTable4[[#This Row],[Сана]]), ISNUMBER(EToTable4[[#This Row],[Тмин
(°С)]])), EToTable4[[#This Row],[Тмин
(°С)]]-TdewSubtract, "")</f>
        <v/>
      </c>
      <c r="I164" s="38" t="str">
        <f>IF(ISNUMBER(EToTable4[[#This Row],[Сана]]), _xlfn.DAYS(EToTable4[[#This Row],[Сана]], "1/1/" &amp; YEAR(EToTable4[[#This Row],[Сана]])) + 1, "")</f>
        <v/>
      </c>
      <c r="J164" s="35" t="str">
        <f>IF(AND(ISNUMBER(Altitude), ISNUMBER(EToTable4[[#This Row],[Сана]])),  ROUND(101.3 * POWER( (293-0.0065 * Altitude) / 293, 5.26), 2), "")</f>
        <v/>
      </c>
      <c r="K164" s="33" t="str">
        <f>IF(ISNUMBER(EToTable4[[#This Row],[P]]), (Cp * EToTable4[[#This Row],[P]]) / (0.622 * 2.45), "")</f>
        <v/>
      </c>
      <c r="L16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4" s="35" t="str">
        <f>IF(ISNUMBER(EToTable4[[#This Row],[J]]), 0.409  * SIN( (2*PI()/365) * EToTable4[[#This Row],[J]] - 1.39), "")</f>
        <v/>
      </c>
      <c r="N164" s="30" t="str">
        <f>IF(ISNUMBER(EToTable4[[#This Row],[J]]), ROUND(1+0.033 * COS( (2*PI()/365) * EToTable4[[#This Row],[J]]), 4), "")</f>
        <v/>
      </c>
      <c r="O164" s="36" t="str">
        <f>IF(AND(ISNUMBER(Latitude), ISNUMBER(EToTable4[[#This Row],[Сана]])), ROUND((Latitude / 180) * PI(), 3), "")</f>
        <v/>
      </c>
      <c r="P164" s="35" t="str">
        <f>IF(AND(ISNUMBER(EToTable4[[#This Row],[φ]]), ISNUMBER(EToTable4[[#This Row],[δ (rad)]])), ACOS( - 1 * TAN(EToTable4[[#This Row],[φ]]) * TAN(EToTable4[[#This Row],[δ (rad)]])), "")</f>
        <v/>
      </c>
      <c r="Q16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4" s="35" t="str">
        <f xml:space="preserve"> IF(ISNUMBER(EToTable4[[#This Row],[ωs]]), ( 24 / PI()) * EToTable4[[#This Row],[ωs]], "")</f>
        <v/>
      </c>
      <c r="S164" s="35" t="str">
        <f>IF(ISNUMBER(EToTable4[[#This Row],[Тмин
(°С)]]), 0.6108 * EXP( 17.27 * EToTable4[[#This Row],[Тмин
(°С)]] / (EToTable4[[#This Row],[Тмин
(°С)]]+237.3)), "")</f>
        <v/>
      </c>
      <c r="T164" s="35" t="str">
        <f>IF(ISNUMBER(EToTable4[[#This Row],[Тмакс
(°С)]]), 0.6108 * EXP( 17.27 * EToTable4[[#This Row],[Тмакс
(°С)]] / (EToTable4[[#This Row],[Тмакс
(°С)]]+237.3)), "")</f>
        <v/>
      </c>
      <c r="U164" s="35" t="str">
        <f>IF(AND(ISNUMBER(EToTable4[[#This Row],[e° (Tmin)]]), ISNUMBER(EToTable4[[#This Row],[e° (Tmax)]])), (EToTable4[[#This Row],[e° (Tmax)]]+EToTable4[[#This Row],[e° (Tmin)]])/2, "")</f>
        <v/>
      </c>
      <c r="V164" s="28" t="str">
        <f>IF(ISNUMBER(EToTable4[[#This Row],[Tdew]]), 0.6108 * EXP( 17.27 * (EToTable4[[#This Row],[Tdew]]) / (EToTable4[[#This Row],[Tdew]]+237.3)), "")</f>
        <v/>
      </c>
      <c r="W164" s="30" t="str">
        <f xml:space="preserve"> EToTable4[[#This Row],[e° (Tdew)]]</f>
        <v/>
      </c>
      <c r="X164" s="28" t="str">
        <f>IF(AND(ISNUMBER(EToTable4[[#This Row],[es]]), ISNUMBER(EToTable4[[#This Row],[ea]])), EToTable4[[#This Row],[es]]-EToTable4[[#This Row],[ea]], "")</f>
        <v/>
      </c>
      <c r="Y164" s="35" t="str">
        <f>IF(ISNUMBER(EToTable4[[#This Row],[Ra]]), (as+bs)*EToTable4[[#This Row],[Ra]], "")</f>
        <v/>
      </c>
      <c r="Z16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4" s="35" t="str">
        <f>IF(ISNUMBER(EToTable4[[#This Row],[Rs]]), (1-albedo)*EToTable4[[#This Row],[Rs]], "")</f>
        <v/>
      </c>
      <c r="AB16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4" s="35" t="str">
        <f>IF(AND(ISNUMBER(EToTable4[[#This Row],[Rns]]), ISNUMBER(EToTable4[[#This Row],[Rnl]])), EToTable4[[#This Row],[Rns]]-EToTable4[[#This Row],[Rnl]], "")</f>
        <v/>
      </c>
      <c r="AD16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5" spans="1:31" x14ac:dyDescent="0.25">
      <c r="A165" s="20"/>
      <c r="B165" s="21"/>
      <c r="C165" s="22"/>
      <c r="D165" s="23"/>
      <c r="E165" s="46"/>
      <c r="F165" s="23"/>
      <c r="G16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5" s="44" t="str">
        <f>IF(AND(ISNUMBER(EToTable4[[#This Row],[Сана]]), ISNUMBER(EToTable4[[#This Row],[Тмин
(°С)]])), EToTable4[[#This Row],[Тмин
(°С)]]-TdewSubtract, "")</f>
        <v/>
      </c>
      <c r="I165" s="38" t="str">
        <f>IF(ISNUMBER(EToTable4[[#This Row],[Сана]]), _xlfn.DAYS(EToTable4[[#This Row],[Сана]], "1/1/" &amp; YEAR(EToTable4[[#This Row],[Сана]])) + 1, "")</f>
        <v/>
      </c>
      <c r="J165" s="35" t="str">
        <f>IF(AND(ISNUMBER(Altitude), ISNUMBER(EToTable4[[#This Row],[Сана]])),  ROUND(101.3 * POWER( (293-0.0065 * Altitude) / 293, 5.26), 2), "")</f>
        <v/>
      </c>
      <c r="K165" s="33" t="str">
        <f>IF(ISNUMBER(EToTable4[[#This Row],[P]]), (Cp * EToTable4[[#This Row],[P]]) / (0.622 * 2.45), "")</f>
        <v/>
      </c>
      <c r="L16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5" s="35" t="str">
        <f>IF(ISNUMBER(EToTable4[[#This Row],[J]]), 0.409  * SIN( (2*PI()/365) * EToTable4[[#This Row],[J]] - 1.39), "")</f>
        <v/>
      </c>
      <c r="N165" s="30" t="str">
        <f>IF(ISNUMBER(EToTable4[[#This Row],[J]]), ROUND(1+0.033 * COS( (2*PI()/365) * EToTable4[[#This Row],[J]]), 4), "")</f>
        <v/>
      </c>
      <c r="O165" s="36" t="str">
        <f>IF(AND(ISNUMBER(Latitude), ISNUMBER(EToTable4[[#This Row],[Сана]])), ROUND((Latitude / 180) * PI(), 3), "")</f>
        <v/>
      </c>
      <c r="P165" s="35" t="str">
        <f>IF(AND(ISNUMBER(EToTable4[[#This Row],[φ]]), ISNUMBER(EToTable4[[#This Row],[δ (rad)]])), ACOS( - 1 * TAN(EToTable4[[#This Row],[φ]]) * TAN(EToTable4[[#This Row],[δ (rad)]])), "")</f>
        <v/>
      </c>
      <c r="Q16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5" s="35" t="str">
        <f xml:space="preserve"> IF(ISNUMBER(EToTable4[[#This Row],[ωs]]), ( 24 / PI()) * EToTable4[[#This Row],[ωs]], "")</f>
        <v/>
      </c>
      <c r="S165" s="35" t="str">
        <f>IF(ISNUMBER(EToTable4[[#This Row],[Тмин
(°С)]]), 0.6108 * EXP( 17.27 * EToTable4[[#This Row],[Тмин
(°С)]] / (EToTable4[[#This Row],[Тмин
(°С)]]+237.3)), "")</f>
        <v/>
      </c>
      <c r="T165" s="35" t="str">
        <f>IF(ISNUMBER(EToTable4[[#This Row],[Тмакс
(°С)]]), 0.6108 * EXP( 17.27 * EToTable4[[#This Row],[Тмакс
(°С)]] / (EToTable4[[#This Row],[Тмакс
(°С)]]+237.3)), "")</f>
        <v/>
      </c>
      <c r="U165" s="35" t="str">
        <f>IF(AND(ISNUMBER(EToTable4[[#This Row],[e° (Tmin)]]), ISNUMBER(EToTable4[[#This Row],[e° (Tmax)]])), (EToTable4[[#This Row],[e° (Tmax)]]+EToTable4[[#This Row],[e° (Tmin)]])/2, "")</f>
        <v/>
      </c>
      <c r="V165" s="28" t="str">
        <f>IF(ISNUMBER(EToTable4[[#This Row],[Tdew]]), 0.6108 * EXP( 17.27 * (EToTable4[[#This Row],[Tdew]]) / (EToTable4[[#This Row],[Tdew]]+237.3)), "")</f>
        <v/>
      </c>
      <c r="W165" s="30" t="str">
        <f xml:space="preserve"> EToTable4[[#This Row],[e° (Tdew)]]</f>
        <v/>
      </c>
      <c r="X165" s="28" t="str">
        <f>IF(AND(ISNUMBER(EToTable4[[#This Row],[es]]), ISNUMBER(EToTable4[[#This Row],[ea]])), EToTable4[[#This Row],[es]]-EToTable4[[#This Row],[ea]], "")</f>
        <v/>
      </c>
      <c r="Y165" s="35" t="str">
        <f>IF(ISNUMBER(EToTable4[[#This Row],[Ra]]), (as+bs)*EToTable4[[#This Row],[Ra]], "")</f>
        <v/>
      </c>
      <c r="Z16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5" s="35" t="str">
        <f>IF(ISNUMBER(EToTable4[[#This Row],[Rs]]), (1-albedo)*EToTable4[[#This Row],[Rs]], "")</f>
        <v/>
      </c>
      <c r="AB16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5" s="35" t="str">
        <f>IF(AND(ISNUMBER(EToTable4[[#This Row],[Rns]]), ISNUMBER(EToTable4[[#This Row],[Rnl]])), EToTable4[[#This Row],[Rns]]-EToTable4[[#This Row],[Rnl]], "")</f>
        <v/>
      </c>
      <c r="AD16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6" spans="1:31" x14ac:dyDescent="0.25">
      <c r="A166" s="20"/>
      <c r="B166" s="21"/>
      <c r="C166" s="22"/>
      <c r="D166" s="23"/>
      <c r="E166" s="46"/>
      <c r="F166" s="23"/>
      <c r="G16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6" s="44" t="str">
        <f>IF(AND(ISNUMBER(EToTable4[[#This Row],[Сана]]), ISNUMBER(EToTable4[[#This Row],[Тмин
(°С)]])), EToTable4[[#This Row],[Тмин
(°С)]]-TdewSubtract, "")</f>
        <v/>
      </c>
      <c r="I166" s="38" t="str">
        <f>IF(ISNUMBER(EToTable4[[#This Row],[Сана]]), _xlfn.DAYS(EToTable4[[#This Row],[Сана]], "1/1/" &amp; YEAR(EToTable4[[#This Row],[Сана]])) + 1, "")</f>
        <v/>
      </c>
      <c r="J166" s="35" t="str">
        <f>IF(AND(ISNUMBER(Altitude), ISNUMBER(EToTable4[[#This Row],[Сана]])),  ROUND(101.3 * POWER( (293-0.0065 * Altitude) / 293, 5.26), 2), "")</f>
        <v/>
      </c>
      <c r="K166" s="33" t="str">
        <f>IF(ISNUMBER(EToTable4[[#This Row],[P]]), (Cp * EToTable4[[#This Row],[P]]) / (0.622 * 2.45), "")</f>
        <v/>
      </c>
      <c r="L16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6" s="35" t="str">
        <f>IF(ISNUMBER(EToTable4[[#This Row],[J]]), 0.409  * SIN( (2*PI()/365) * EToTable4[[#This Row],[J]] - 1.39), "")</f>
        <v/>
      </c>
      <c r="N166" s="30" t="str">
        <f>IF(ISNUMBER(EToTable4[[#This Row],[J]]), ROUND(1+0.033 * COS( (2*PI()/365) * EToTable4[[#This Row],[J]]), 4), "")</f>
        <v/>
      </c>
      <c r="O166" s="36" t="str">
        <f>IF(AND(ISNUMBER(Latitude), ISNUMBER(EToTable4[[#This Row],[Сана]])), ROUND((Latitude / 180) * PI(), 3), "")</f>
        <v/>
      </c>
      <c r="P166" s="35" t="str">
        <f>IF(AND(ISNUMBER(EToTable4[[#This Row],[φ]]), ISNUMBER(EToTable4[[#This Row],[δ (rad)]])), ACOS( - 1 * TAN(EToTable4[[#This Row],[φ]]) * TAN(EToTable4[[#This Row],[δ (rad)]])), "")</f>
        <v/>
      </c>
      <c r="Q16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6" s="35" t="str">
        <f xml:space="preserve"> IF(ISNUMBER(EToTable4[[#This Row],[ωs]]), ( 24 / PI()) * EToTable4[[#This Row],[ωs]], "")</f>
        <v/>
      </c>
      <c r="S166" s="35" t="str">
        <f>IF(ISNUMBER(EToTable4[[#This Row],[Тмин
(°С)]]), 0.6108 * EXP( 17.27 * EToTable4[[#This Row],[Тмин
(°С)]] / (EToTable4[[#This Row],[Тмин
(°С)]]+237.3)), "")</f>
        <v/>
      </c>
      <c r="T166" s="35" t="str">
        <f>IF(ISNUMBER(EToTable4[[#This Row],[Тмакс
(°С)]]), 0.6108 * EXP( 17.27 * EToTable4[[#This Row],[Тмакс
(°С)]] / (EToTable4[[#This Row],[Тмакс
(°С)]]+237.3)), "")</f>
        <v/>
      </c>
      <c r="U166" s="35" t="str">
        <f>IF(AND(ISNUMBER(EToTable4[[#This Row],[e° (Tmin)]]), ISNUMBER(EToTable4[[#This Row],[e° (Tmax)]])), (EToTable4[[#This Row],[e° (Tmax)]]+EToTable4[[#This Row],[e° (Tmin)]])/2, "")</f>
        <v/>
      </c>
      <c r="V166" s="28" t="str">
        <f>IF(ISNUMBER(EToTable4[[#This Row],[Tdew]]), 0.6108 * EXP( 17.27 * (EToTable4[[#This Row],[Tdew]]) / (EToTable4[[#This Row],[Tdew]]+237.3)), "")</f>
        <v/>
      </c>
      <c r="W166" s="30" t="str">
        <f xml:space="preserve"> EToTable4[[#This Row],[e° (Tdew)]]</f>
        <v/>
      </c>
      <c r="X166" s="28" t="str">
        <f>IF(AND(ISNUMBER(EToTable4[[#This Row],[es]]), ISNUMBER(EToTable4[[#This Row],[ea]])), EToTable4[[#This Row],[es]]-EToTable4[[#This Row],[ea]], "")</f>
        <v/>
      </c>
      <c r="Y166" s="35" t="str">
        <f>IF(ISNUMBER(EToTable4[[#This Row],[Ra]]), (as+bs)*EToTable4[[#This Row],[Ra]], "")</f>
        <v/>
      </c>
      <c r="Z16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6" s="35" t="str">
        <f>IF(ISNUMBER(EToTable4[[#This Row],[Rs]]), (1-albedo)*EToTable4[[#This Row],[Rs]], "")</f>
        <v/>
      </c>
      <c r="AB16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6" s="35" t="str">
        <f>IF(AND(ISNUMBER(EToTable4[[#This Row],[Rns]]), ISNUMBER(EToTable4[[#This Row],[Rnl]])), EToTable4[[#This Row],[Rns]]-EToTable4[[#This Row],[Rnl]], "")</f>
        <v/>
      </c>
      <c r="AD16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7" spans="1:31" x14ac:dyDescent="0.25">
      <c r="A167" s="20"/>
      <c r="B167" s="21"/>
      <c r="C167" s="22"/>
      <c r="D167" s="23"/>
      <c r="E167" s="46"/>
      <c r="F167" s="23"/>
      <c r="G16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7" s="44" t="str">
        <f>IF(AND(ISNUMBER(EToTable4[[#This Row],[Сана]]), ISNUMBER(EToTable4[[#This Row],[Тмин
(°С)]])), EToTable4[[#This Row],[Тмин
(°С)]]-TdewSubtract, "")</f>
        <v/>
      </c>
      <c r="I167" s="38" t="str">
        <f>IF(ISNUMBER(EToTable4[[#This Row],[Сана]]), _xlfn.DAYS(EToTable4[[#This Row],[Сана]], "1/1/" &amp; YEAR(EToTable4[[#This Row],[Сана]])) + 1, "")</f>
        <v/>
      </c>
      <c r="J167" s="35" t="str">
        <f>IF(AND(ISNUMBER(Altitude), ISNUMBER(EToTable4[[#This Row],[Сана]])),  ROUND(101.3 * POWER( (293-0.0065 * Altitude) / 293, 5.26), 2), "")</f>
        <v/>
      </c>
      <c r="K167" s="33" t="str">
        <f>IF(ISNUMBER(EToTable4[[#This Row],[P]]), (Cp * EToTable4[[#This Row],[P]]) / (0.622 * 2.45), "")</f>
        <v/>
      </c>
      <c r="L16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7" s="35" t="str">
        <f>IF(ISNUMBER(EToTable4[[#This Row],[J]]), 0.409  * SIN( (2*PI()/365) * EToTable4[[#This Row],[J]] - 1.39), "")</f>
        <v/>
      </c>
      <c r="N167" s="30" t="str">
        <f>IF(ISNUMBER(EToTable4[[#This Row],[J]]), ROUND(1+0.033 * COS( (2*PI()/365) * EToTable4[[#This Row],[J]]), 4), "")</f>
        <v/>
      </c>
      <c r="O167" s="36" t="str">
        <f>IF(AND(ISNUMBER(Latitude), ISNUMBER(EToTable4[[#This Row],[Сана]])), ROUND((Latitude / 180) * PI(), 3), "")</f>
        <v/>
      </c>
      <c r="P167" s="35" t="str">
        <f>IF(AND(ISNUMBER(EToTable4[[#This Row],[φ]]), ISNUMBER(EToTable4[[#This Row],[δ (rad)]])), ACOS( - 1 * TAN(EToTable4[[#This Row],[φ]]) * TAN(EToTable4[[#This Row],[δ (rad)]])), "")</f>
        <v/>
      </c>
      <c r="Q16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7" s="35" t="str">
        <f xml:space="preserve"> IF(ISNUMBER(EToTable4[[#This Row],[ωs]]), ( 24 / PI()) * EToTable4[[#This Row],[ωs]], "")</f>
        <v/>
      </c>
      <c r="S167" s="35" t="str">
        <f>IF(ISNUMBER(EToTable4[[#This Row],[Тмин
(°С)]]), 0.6108 * EXP( 17.27 * EToTable4[[#This Row],[Тмин
(°С)]] / (EToTable4[[#This Row],[Тмин
(°С)]]+237.3)), "")</f>
        <v/>
      </c>
      <c r="T167" s="35" t="str">
        <f>IF(ISNUMBER(EToTable4[[#This Row],[Тмакс
(°С)]]), 0.6108 * EXP( 17.27 * EToTable4[[#This Row],[Тмакс
(°С)]] / (EToTable4[[#This Row],[Тмакс
(°С)]]+237.3)), "")</f>
        <v/>
      </c>
      <c r="U167" s="35" t="str">
        <f>IF(AND(ISNUMBER(EToTable4[[#This Row],[e° (Tmin)]]), ISNUMBER(EToTable4[[#This Row],[e° (Tmax)]])), (EToTable4[[#This Row],[e° (Tmax)]]+EToTable4[[#This Row],[e° (Tmin)]])/2, "")</f>
        <v/>
      </c>
      <c r="V167" s="28" t="str">
        <f>IF(ISNUMBER(EToTable4[[#This Row],[Tdew]]), 0.6108 * EXP( 17.27 * (EToTable4[[#This Row],[Tdew]]) / (EToTable4[[#This Row],[Tdew]]+237.3)), "")</f>
        <v/>
      </c>
      <c r="W167" s="30" t="str">
        <f xml:space="preserve"> EToTable4[[#This Row],[e° (Tdew)]]</f>
        <v/>
      </c>
      <c r="X167" s="28" t="str">
        <f>IF(AND(ISNUMBER(EToTable4[[#This Row],[es]]), ISNUMBER(EToTable4[[#This Row],[ea]])), EToTable4[[#This Row],[es]]-EToTable4[[#This Row],[ea]], "")</f>
        <v/>
      </c>
      <c r="Y167" s="35" t="str">
        <f>IF(ISNUMBER(EToTable4[[#This Row],[Ra]]), (as+bs)*EToTable4[[#This Row],[Ra]], "")</f>
        <v/>
      </c>
      <c r="Z16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7" s="35" t="str">
        <f>IF(ISNUMBER(EToTable4[[#This Row],[Rs]]), (1-albedo)*EToTable4[[#This Row],[Rs]], "")</f>
        <v/>
      </c>
      <c r="AB16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7" s="35" t="str">
        <f>IF(AND(ISNUMBER(EToTable4[[#This Row],[Rns]]), ISNUMBER(EToTable4[[#This Row],[Rnl]])), EToTable4[[#This Row],[Rns]]-EToTable4[[#This Row],[Rnl]], "")</f>
        <v/>
      </c>
      <c r="AD16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8" spans="1:31" x14ac:dyDescent="0.25">
      <c r="A168" s="20"/>
      <c r="B168" s="21"/>
      <c r="C168" s="22"/>
      <c r="D168" s="23"/>
      <c r="E168" s="46"/>
      <c r="F168" s="23"/>
      <c r="G16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8" s="44" t="str">
        <f>IF(AND(ISNUMBER(EToTable4[[#This Row],[Сана]]), ISNUMBER(EToTable4[[#This Row],[Тмин
(°С)]])), EToTable4[[#This Row],[Тмин
(°С)]]-TdewSubtract, "")</f>
        <v/>
      </c>
      <c r="I168" s="38" t="str">
        <f>IF(ISNUMBER(EToTable4[[#This Row],[Сана]]), _xlfn.DAYS(EToTable4[[#This Row],[Сана]], "1/1/" &amp; YEAR(EToTable4[[#This Row],[Сана]])) + 1, "")</f>
        <v/>
      </c>
      <c r="J168" s="35" t="str">
        <f>IF(AND(ISNUMBER(Altitude), ISNUMBER(EToTable4[[#This Row],[Сана]])),  ROUND(101.3 * POWER( (293-0.0065 * Altitude) / 293, 5.26), 2), "")</f>
        <v/>
      </c>
      <c r="K168" s="33" t="str">
        <f>IF(ISNUMBER(EToTable4[[#This Row],[P]]), (Cp * EToTable4[[#This Row],[P]]) / (0.622 * 2.45), "")</f>
        <v/>
      </c>
      <c r="L16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8" s="35" t="str">
        <f>IF(ISNUMBER(EToTable4[[#This Row],[J]]), 0.409  * SIN( (2*PI()/365) * EToTable4[[#This Row],[J]] - 1.39), "")</f>
        <v/>
      </c>
      <c r="N168" s="30" t="str">
        <f>IF(ISNUMBER(EToTable4[[#This Row],[J]]), ROUND(1+0.033 * COS( (2*PI()/365) * EToTable4[[#This Row],[J]]), 4), "")</f>
        <v/>
      </c>
      <c r="O168" s="36" t="str">
        <f>IF(AND(ISNUMBER(Latitude), ISNUMBER(EToTable4[[#This Row],[Сана]])), ROUND((Latitude / 180) * PI(), 3), "")</f>
        <v/>
      </c>
      <c r="P168" s="35" t="str">
        <f>IF(AND(ISNUMBER(EToTable4[[#This Row],[φ]]), ISNUMBER(EToTable4[[#This Row],[δ (rad)]])), ACOS( - 1 * TAN(EToTable4[[#This Row],[φ]]) * TAN(EToTable4[[#This Row],[δ (rad)]])), "")</f>
        <v/>
      </c>
      <c r="Q16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8" s="35" t="str">
        <f xml:space="preserve"> IF(ISNUMBER(EToTable4[[#This Row],[ωs]]), ( 24 / PI()) * EToTable4[[#This Row],[ωs]], "")</f>
        <v/>
      </c>
      <c r="S168" s="35" t="str">
        <f>IF(ISNUMBER(EToTable4[[#This Row],[Тмин
(°С)]]), 0.6108 * EXP( 17.27 * EToTable4[[#This Row],[Тмин
(°С)]] / (EToTable4[[#This Row],[Тмин
(°С)]]+237.3)), "")</f>
        <v/>
      </c>
      <c r="T168" s="35" t="str">
        <f>IF(ISNUMBER(EToTable4[[#This Row],[Тмакс
(°С)]]), 0.6108 * EXP( 17.27 * EToTable4[[#This Row],[Тмакс
(°С)]] / (EToTable4[[#This Row],[Тмакс
(°С)]]+237.3)), "")</f>
        <v/>
      </c>
      <c r="U168" s="35" t="str">
        <f>IF(AND(ISNUMBER(EToTable4[[#This Row],[e° (Tmin)]]), ISNUMBER(EToTable4[[#This Row],[e° (Tmax)]])), (EToTable4[[#This Row],[e° (Tmax)]]+EToTable4[[#This Row],[e° (Tmin)]])/2, "")</f>
        <v/>
      </c>
      <c r="V168" s="28" t="str">
        <f>IF(ISNUMBER(EToTable4[[#This Row],[Tdew]]), 0.6108 * EXP( 17.27 * (EToTable4[[#This Row],[Tdew]]) / (EToTable4[[#This Row],[Tdew]]+237.3)), "")</f>
        <v/>
      </c>
      <c r="W168" s="30" t="str">
        <f xml:space="preserve"> EToTable4[[#This Row],[e° (Tdew)]]</f>
        <v/>
      </c>
      <c r="X168" s="28" t="str">
        <f>IF(AND(ISNUMBER(EToTable4[[#This Row],[es]]), ISNUMBER(EToTable4[[#This Row],[ea]])), EToTable4[[#This Row],[es]]-EToTable4[[#This Row],[ea]], "")</f>
        <v/>
      </c>
      <c r="Y168" s="35" t="str">
        <f>IF(ISNUMBER(EToTable4[[#This Row],[Ra]]), (as+bs)*EToTable4[[#This Row],[Ra]], "")</f>
        <v/>
      </c>
      <c r="Z16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8" s="35" t="str">
        <f>IF(ISNUMBER(EToTable4[[#This Row],[Rs]]), (1-albedo)*EToTable4[[#This Row],[Rs]], "")</f>
        <v/>
      </c>
      <c r="AB16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8" s="35" t="str">
        <f>IF(AND(ISNUMBER(EToTable4[[#This Row],[Rns]]), ISNUMBER(EToTable4[[#This Row],[Rnl]])), EToTable4[[#This Row],[Rns]]-EToTable4[[#This Row],[Rnl]], "")</f>
        <v/>
      </c>
      <c r="AD16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69" spans="1:31" x14ac:dyDescent="0.25">
      <c r="A169" s="20"/>
      <c r="B169" s="21"/>
      <c r="C169" s="22"/>
      <c r="D169" s="23"/>
      <c r="E169" s="46"/>
      <c r="F169" s="23"/>
      <c r="G16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69" s="44" t="str">
        <f>IF(AND(ISNUMBER(EToTable4[[#This Row],[Сана]]), ISNUMBER(EToTable4[[#This Row],[Тмин
(°С)]])), EToTable4[[#This Row],[Тмин
(°С)]]-TdewSubtract, "")</f>
        <v/>
      </c>
      <c r="I169" s="38" t="str">
        <f>IF(ISNUMBER(EToTable4[[#This Row],[Сана]]), _xlfn.DAYS(EToTable4[[#This Row],[Сана]], "1/1/" &amp; YEAR(EToTable4[[#This Row],[Сана]])) + 1, "")</f>
        <v/>
      </c>
      <c r="J169" s="35" t="str">
        <f>IF(AND(ISNUMBER(Altitude), ISNUMBER(EToTable4[[#This Row],[Сана]])),  ROUND(101.3 * POWER( (293-0.0065 * Altitude) / 293, 5.26), 2), "")</f>
        <v/>
      </c>
      <c r="K169" s="33" t="str">
        <f>IF(ISNUMBER(EToTable4[[#This Row],[P]]), (Cp * EToTable4[[#This Row],[P]]) / (0.622 * 2.45), "")</f>
        <v/>
      </c>
      <c r="L16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69" s="35" t="str">
        <f>IF(ISNUMBER(EToTable4[[#This Row],[J]]), 0.409  * SIN( (2*PI()/365) * EToTable4[[#This Row],[J]] - 1.39), "")</f>
        <v/>
      </c>
      <c r="N169" s="30" t="str">
        <f>IF(ISNUMBER(EToTable4[[#This Row],[J]]), ROUND(1+0.033 * COS( (2*PI()/365) * EToTable4[[#This Row],[J]]), 4), "")</f>
        <v/>
      </c>
      <c r="O169" s="36" t="str">
        <f>IF(AND(ISNUMBER(Latitude), ISNUMBER(EToTable4[[#This Row],[Сана]])), ROUND((Latitude / 180) * PI(), 3), "")</f>
        <v/>
      </c>
      <c r="P169" s="35" t="str">
        <f>IF(AND(ISNUMBER(EToTable4[[#This Row],[φ]]), ISNUMBER(EToTable4[[#This Row],[δ (rad)]])), ACOS( - 1 * TAN(EToTable4[[#This Row],[φ]]) * TAN(EToTable4[[#This Row],[δ (rad)]])), "")</f>
        <v/>
      </c>
      <c r="Q16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69" s="35" t="str">
        <f xml:space="preserve"> IF(ISNUMBER(EToTable4[[#This Row],[ωs]]), ( 24 / PI()) * EToTable4[[#This Row],[ωs]], "")</f>
        <v/>
      </c>
      <c r="S169" s="35" t="str">
        <f>IF(ISNUMBER(EToTable4[[#This Row],[Тмин
(°С)]]), 0.6108 * EXP( 17.27 * EToTable4[[#This Row],[Тмин
(°С)]] / (EToTable4[[#This Row],[Тмин
(°С)]]+237.3)), "")</f>
        <v/>
      </c>
      <c r="T169" s="35" t="str">
        <f>IF(ISNUMBER(EToTable4[[#This Row],[Тмакс
(°С)]]), 0.6108 * EXP( 17.27 * EToTable4[[#This Row],[Тмакс
(°С)]] / (EToTable4[[#This Row],[Тмакс
(°С)]]+237.3)), "")</f>
        <v/>
      </c>
      <c r="U169" s="35" t="str">
        <f>IF(AND(ISNUMBER(EToTable4[[#This Row],[e° (Tmin)]]), ISNUMBER(EToTable4[[#This Row],[e° (Tmax)]])), (EToTable4[[#This Row],[e° (Tmax)]]+EToTable4[[#This Row],[e° (Tmin)]])/2, "")</f>
        <v/>
      </c>
      <c r="V169" s="28" t="str">
        <f>IF(ISNUMBER(EToTable4[[#This Row],[Tdew]]), 0.6108 * EXP( 17.27 * (EToTable4[[#This Row],[Tdew]]) / (EToTable4[[#This Row],[Tdew]]+237.3)), "")</f>
        <v/>
      </c>
      <c r="W169" s="30" t="str">
        <f xml:space="preserve"> EToTable4[[#This Row],[e° (Tdew)]]</f>
        <v/>
      </c>
      <c r="X169" s="28" t="str">
        <f>IF(AND(ISNUMBER(EToTable4[[#This Row],[es]]), ISNUMBER(EToTable4[[#This Row],[ea]])), EToTable4[[#This Row],[es]]-EToTable4[[#This Row],[ea]], "")</f>
        <v/>
      </c>
      <c r="Y169" s="35" t="str">
        <f>IF(ISNUMBER(EToTable4[[#This Row],[Ra]]), (as+bs)*EToTable4[[#This Row],[Ra]], "")</f>
        <v/>
      </c>
      <c r="Z16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69" s="35" t="str">
        <f>IF(ISNUMBER(EToTable4[[#This Row],[Rs]]), (1-albedo)*EToTable4[[#This Row],[Rs]], "")</f>
        <v/>
      </c>
      <c r="AB16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69" s="35" t="str">
        <f>IF(AND(ISNUMBER(EToTable4[[#This Row],[Rns]]), ISNUMBER(EToTable4[[#This Row],[Rnl]])), EToTable4[[#This Row],[Rns]]-EToTable4[[#This Row],[Rnl]], "")</f>
        <v/>
      </c>
      <c r="AD16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6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0" spans="1:31" x14ac:dyDescent="0.25">
      <c r="A170" s="20"/>
      <c r="B170" s="21"/>
      <c r="C170" s="22"/>
      <c r="D170" s="23"/>
      <c r="E170" s="46"/>
      <c r="F170" s="23"/>
      <c r="G17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0" s="44" t="str">
        <f>IF(AND(ISNUMBER(EToTable4[[#This Row],[Сана]]), ISNUMBER(EToTable4[[#This Row],[Тмин
(°С)]])), EToTable4[[#This Row],[Тмин
(°С)]]-TdewSubtract, "")</f>
        <v/>
      </c>
      <c r="I170" s="38" t="str">
        <f>IF(ISNUMBER(EToTable4[[#This Row],[Сана]]), _xlfn.DAYS(EToTable4[[#This Row],[Сана]], "1/1/" &amp; YEAR(EToTable4[[#This Row],[Сана]])) + 1, "")</f>
        <v/>
      </c>
      <c r="J170" s="35" t="str">
        <f>IF(AND(ISNUMBER(Altitude), ISNUMBER(EToTable4[[#This Row],[Сана]])),  ROUND(101.3 * POWER( (293-0.0065 * Altitude) / 293, 5.26), 2), "")</f>
        <v/>
      </c>
      <c r="K170" s="33" t="str">
        <f>IF(ISNUMBER(EToTable4[[#This Row],[P]]), (Cp * EToTable4[[#This Row],[P]]) / (0.622 * 2.45), "")</f>
        <v/>
      </c>
      <c r="L17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0" s="35" t="str">
        <f>IF(ISNUMBER(EToTable4[[#This Row],[J]]), 0.409  * SIN( (2*PI()/365) * EToTable4[[#This Row],[J]] - 1.39), "")</f>
        <v/>
      </c>
      <c r="N170" s="30" t="str">
        <f>IF(ISNUMBER(EToTable4[[#This Row],[J]]), ROUND(1+0.033 * COS( (2*PI()/365) * EToTable4[[#This Row],[J]]), 4), "")</f>
        <v/>
      </c>
      <c r="O170" s="36" t="str">
        <f>IF(AND(ISNUMBER(Latitude), ISNUMBER(EToTable4[[#This Row],[Сана]])), ROUND((Latitude / 180) * PI(), 3), "")</f>
        <v/>
      </c>
      <c r="P170" s="35" t="str">
        <f>IF(AND(ISNUMBER(EToTable4[[#This Row],[φ]]), ISNUMBER(EToTable4[[#This Row],[δ (rad)]])), ACOS( - 1 * TAN(EToTable4[[#This Row],[φ]]) * TAN(EToTable4[[#This Row],[δ (rad)]])), "")</f>
        <v/>
      </c>
      <c r="Q17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0" s="35" t="str">
        <f xml:space="preserve"> IF(ISNUMBER(EToTable4[[#This Row],[ωs]]), ( 24 / PI()) * EToTable4[[#This Row],[ωs]], "")</f>
        <v/>
      </c>
      <c r="S170" s="35" t="str">
        <f>IF(ISNUMBER(EToTable4[[#This Row],[Тмин
(°С)]]), 0.6108 * EXP( 17.27 * EToTable4[[#This Row],[Тмин
(°С)]] / (EToTable4[[#This Row],[Тмин
(°С)]]+237.3)), "")</f>
        <v/>
      </c>
      <c r="T170" s="35" t="str">
        <f>IF(ISNUMBER(EToTable4[[#This Row],[Тмакс
(°С)]]), 0.6108 * EXP( 17.27 * EToTable4[[#This Row],[Тмакс
(°С)]] / (EToTable4[[#This Row],[Тмакс
(°С)]]+237.3)), "")</f>
        <v/>
      </c>
      <c r="U170" s="35" t="str">
        <f>IF(AND(ISNUMBER(EToTable4[[#This Row],[e° (Tmin)]]), ISNUMBER(EToTable4[[#This Row],[e° (Tmax)]])), (EToTable4[[#This Row],[e° (Tmax)]]+EToTable4[[#This Row],[e° (Tmin)]])/2, "")</f>
        <v/>
      </c>
      <c r="V170" s="28" t="str">
        <f>IF(ISNUMBER(EToTable4[[#This Row],[Tdew]]), 0.6108 * EXP( 17.27 * (EToTable4[[#This Row],[Tdew]]) / (EToTable4[[#This Row],[Tdew]]+237.3)), "")</f>
        <v/>
      </c>
      <c r="W170" s="30" t="str">
        <f xml:space="preserve"> EToTable4[[#This Row],[e° (Tdew)]]</f>
        <v/>
      </c>
      <c r="X170" s="28" t="str">
        <f>IF(AND(ISNUMBER(EToTable4[[#This Row],[es]]), ISNUMBER(EToTable4[[#This Row],[ea]])), EToTable4[[#This Row],[es]]-EToTable4[[#This Row],[ea]], "")</f>
        <v/>
      </c>
      <c r="Y170" s="35" t="str">
        <f>IF(ISNUMBER(EToTable4[[#This Row],[Ra]]), (as+bs)*EToTable4[[#This Row],[Ra]], "")</f>
        <v/>
      </c>
      <c r="Z17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0" s="35" t="str">
        <f>IF(ISNUMBER(EToTable4[[#This Row],[Rs]]), (1-albedo)*EToTable4[[#This Row],[Rs]], "")</f>
        <v/>
      </c>
      <c r="AB17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0" s="35" t="str">
        <f>IF(AND(ISNUMBER(EToTable4[[#This Row],[Rns]]), ISNUMBER(EToTable4[[#This Row],[Rnl]])), EToTable4[[#This Row],[Rns]]-EToTable4[[#This Row],[Rnl]], "")</f>
        <v/>
      </c>
      <c r="AD17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1" spans="1:31" x14ac:dyDescent="0.25">
      <c r="A171" s="20"/>
      <c r="B171" s="21"/>
      <c r="C171" s="22"/>
      <c r="D171" s="23"/>
      <c r="E171" s="46"/>
      <c r="F171" s="23"/>
      <c r="G17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1" s="44" t="str">
        <f>IF(AND(ISNUMBER(EToTable4[[#This Row],[Сана]]), ISNUMBER(EToTable4[[#This Row],[Тмин
(°С)]])), EToTable4[[#This Row],[Тмин
(°С)]]-TdewSubtract, "")</f>
        <v/>
      </c>
      <c r="I171" s="38" t="str">
        <f>IF(ISNUMBER(EToTable4[[#This Row],[Сана]]), _xlfn.DAYS(EToTable4[[#This Row],[Сана]], "1/1/" &amp; YEAR(EToTable4[[#This Row],[Сана]])) + 1, "")</f>
        <v/>
      </c>
      <c r="J171" s="35" t="str">
        <f>IF(AND(ISNUMBER(Altitude), ISNUMBER(EToTable4[[#This Row],[Сана]])),  ROUND(101.3 * POWER( (293-0.0065 * Altitude) / 293, 5.26), 2), "")</f>
        <v/>
      </c>
      <c r="K171" s="33" t="str">
        <f>IF(ISNUMBER(EToTable4[[#This Row],[P]]), (Cp * EToTable4[[#This Row],[P]]) / (0.622 * 2.45), "")</f>
        <v/>
      </c>
      <c r="L17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1" s="35" t="str">
        <f>IF(ISNUMBER(EToTable4[[#This Row],[J]]), 0.409  * SIN( (2*PI()/365) * EToTable4[[#This Row],[J]] - 1.39), "")</f>
        <v/>
      </c>
      <c r="N171" s="30" t="str">
        <f>IF(ISNUMBER(EToTable4[[#This Row],[J]]), ROUND(1+0.033 * COS( (2*PI()/365) * EToTable4[[#This Row],[J]]), 4), "")</f>
        <v/>
      </c>
      <c r="O171" s="36" t="str">
        <f>IF(AND(ISNUMBER(Latitude), ISNUMBER(EToTable4[[#This Row],[Сана]])), ROUND((Latitude / 180) * PI(), 3), "")</f>
        <v/>
      </c>
      <c r="P171" s="35" t="str">
        <f>IF(AND(ISNUMBER(EToTable4[[#This Row],[φ]]), ISNUMBER(EToTable4[[#This Row],[δ (rad)]])), ACOS( - 1 * TAN(EToTable4[[#This Row],[φ]]) * TAN(EToTable4[[#This Row],[δ (rad)]])), "")</f>
        <v/>
      </c>
      <c r="Q17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1" s="35" t="str">
        <f xml:space="preserve"> IF(ISNUMBER(EToTable4[[#This Row],[ωs]]), ( 24 / PI()) * EToTable4[[#This Row],[ωs]], "")</f>
        <v/>
      </c>
      <c r="S171" s="35" t="str">
        <f>IF(ISNUMBER(EToTable4[[#This Row],[Тмин
(°С)]]), 0.6108 * EXP( 17.27 * EToTable4[[#This Row],[Тмин
(°С)]] / (EToTable4[[#This Row],[Тмин
(°С)]]+237.3)), "")</f>
        <v/>
      </c>
      <c r="T171" s="35" t="str">
        <f>IF(ISNUMBER(EToTable4[[#This Row],[Тмакс
(°С)]]), 0.6108 * EXP( 17.27 * EToTable4[[#This Row],[Тмакс
(°С)]] / (EToTable4[[#This Row],[Тмакс
(°С)]]+237.3)), "")</f>
        <v/>
      </c>
      <c r="U171" s="35" t="str">
        <f>IF(AND(ISNUMBER(EToTable4[[#This Row],[e° (Tmin)]]), ISNUMBER(EToTable4[[#This Row],[e° (Tmax)]])), (EToTable4[[#This Row],[e° (Tmax)]]+EToTable4[[#This Row],[e° (Tmin)]])/2, "")</f>
        <v/>
      </c>
      <c r="V171" s="28" t="str">
        <f>IF(ISNUMBER(EToTable4[[#This Row],[Tdew]]), 0.6108 * EXP( 17.27 * (EToTable4[[#This Row],[Tdew]]) / (EToTable4[[#This Row],[Tdew]]+237.3)), "")</f>
        <v/>
      </c>
      <c r="W171" s="30" t="str">
        <f xml:space="preserve"> EToTable4[[#This Row],[e° (Tdew)]]</f>
        <v/>
      </c>
      <c r="X171" s="28" t="str">
        <f>IF(AND(ISNUMBER(EToTable4[[#This Row],[es]]), ISNUMBER(EToTable4[[#This Row],[ea]])), EToTable4[[#This Row],[es]]-EToTable4[[#This Row],[ea]], "")</f>
        <v/>
      </c>
      <c r="Y171" s="35" t="str">
        <f>IF(ISNUMBER(EToTable4[[#This Row],[Ra]]), (as+bs)*EToTable4[[#This Row],[Ra]], "")</f>
        <v/>
      </c>
      <c r="Z17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1" s="35" t="str">
        <f>IF(ISNUMBER(EToTable4[[#This Row],[Rs]]), (1-albedo)*EToTable4[[#This Row],[Rs]], "")</f>
        <v/>
      </c>
      <c r="AB17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1" s="35" t="str">
        <f>IF(AND(ISNUMBER(EToTable4[[#This Row],[Rns]]), ISNUMBER(EToTable4[[#This Row],[Rnl]])), EToTable4[[#This Row],[Rns]]-EToTable4[[#This Row],[Rnl]], "")</f>
        <v/>
      </c>
      <c r="AD17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2" spans="1:31" x14ac:dyDescent="0.25">
      <c r="A172" s="20"/>
      <c r="B172" s="21"/>
      <c r="C172" s="22"/>
      <c r="D172" s="23"/>
      <c r="E172" s="46"/>
      <c r="F172" s="23"/>
      <c r="G17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2" s="44" t="str">
        <f>IF(AND(ISNUMBER(EToTable4[[#This Row],[Сана]]), ISNUMBER(EToTable4[[#This Row],[Тмин
(°С)]])), EToTable4[[#This Row],[Тмин
(°С)]]-TdewSubtract, "")</f>
        <v/>
      </c>
      <c r="I172" s="38" t="str">
        <f>IF(ISNUMBER(EToTable4[[#This Row],[Сана]]), _xlfn.DAYS(EToTable4[[#This Row],[Сана]], "1/1/" &amp; YEAR(EToTable4[[#This Row],[Сана]])) + 1, "")</f>
        <v/>
      </c>
      <c r="J172" s="35" t="str">
        <f>IF(AND(ISNUMBER(Altitude), ISNUMBER(EToTable4[[#This Row],[Сана]])),  ROUND(101.3 * POWER( (293-0.0065 * Altitude) / 293, 5.26), 2), "")</f>
        <v/>
      </c>
      <c r="K172" s="33" t="str">
        <f>IF(ISNUMBER(EToTable4[[#This Row],[P]]), (Cp * EToTable4[[#This Row],[P]]) / (0.622 * 2.45), "")</f>
        <v/>
      </c>
      <c r="L17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2" s="35" t="str">
        <f>IF(ISNUMBER(EToTable4[[#This Row],[J]]), 0.409  * SIN( (2*PI()/365) * EToTable4[[#This Row],[J]] - 1.39), "")</f>
        <v/>
      </c>
      <c r="N172" s="30" t="str">
        <f>IF(ISNUMBER(EToTable4[[#This Row],[J]]), ROUND(1+0.033 * COS( (2*PI()/365) * EToTable4[[#This Row],[J]]), 4), "")</f>
        <v/>
      </c>
      <c r="O172" s="36" t="str">
        <f>IF(AND(ISNUMBER(Latitude), ISNUMBER(EToTable4[[#This Row],[Сана]])), ROUND((Latitude / 180) * PI(), 3), "")</f>
        <v/>
      </c>
      <c r="P172" s="35" t="str">
        <f>IF(AND(ISNUMBER(EToTable4[[#This Row],[φ]]), ISNUMBER(EToTable4[[#This Row],[δ (rad)]])), ACOS( - 1 * TAN(EToTable4[[#This Row],[φ]]) * TAN(EToTable4[[#This Row],[δ (rad)]])), "")</f>
        <v/>
      </c>
      <c r="Q17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2" s="35" t="str">
        <f xml:space="preserve"> IF(ISNUMBER(EToTable4[[#This Row],[ωs]]), ( 24 / PI()) * EToTable4[[#This Row],[ωs]], "")</f>
        <v/>
      </c>
      <c r="S172" s="35" t="str">
        <f>IF(ISNUMBER(EToTable4[[#This Row],[Тмин
(°С)]]), 0.6108 * EXP( 17.27 * EToTable4[[#This Row],[Тмин
(°С)]] / (EToTable4[[#This Row],[Тмин
(°С)]]+237.3)), "")</f>
        <v/>
      </c>
      <c r="T172" s="35" t="str">
        <f>IF(ISNUMBER(EToTable4[[#This Row],[Тмакс
(°С)]]), 0.6108 * EXP( 17.27 * EToTable4[[#This Row],[Тмакс
(°С)]] / (EToTable4[[#This Row],[Тмакс
(°С)]]+237.3)), "")</f>
        <v/>
      </c>
      <c r="U172" s="35" t="str">
        <f>IF(AND(ISNUMBER(EToTable4[[#This Row],[e° (Tmin)]]), ISNUMBER(EToTable4[[#This Row],[e° (Tmax)]])), (EToTable4[[#This Row],[e° (Tmax)]]+EToTable4[[#This Row],[e° (Tmin)]])/2, "")</f>
        <v/>
      </c>
      <c r="V172" s="28" t="str">
        <f>IF(ISNUMBER(EToTable4[[#This Row],[Tdew]]), 0.6108 * EXP( 17.27 * (EToTable4[[#This Row],[Tdew]]) / (EToTable4[[#This Row],[Tdew]]+237.3)), "")</f>
        <v/>
      </c>
      <c r="W172" s="30" t="str">
        <f xml:space="preserve"> EToTable4[[#This Row],[e° (Tdew)]]</f>
        <v/>
      </c>
      <c r="X172" s="28" t="str">
        <f>IF(AND(ISNUMBER(EToTable4[[#This Row],[es]]), ISNUMBER(EToTable4[[#This Row],[ea]])), EToTable4[[#This Row],[es]]-EToTable4[[#This Row],[ea]], "")</f>
        <v/>
      </c>
      <c r="Y172" s="35" t="str">
        <f>IF(ISNUMBER(EToTable4[[#This Row],[Ra]]), (as+bs)*EToTable4[[#This Row],[Ra]], "")</f>
        <v/>
      </c>
      <c r="Z17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2" s="35" t="str">
        <f>IF(ISNUMBER(EToTable4[[#This Row],[Rs]]), (1-albedo)*EToTable4[[#This Row],[Rs]], "")</f>
        <v/>
      </c>
      <c r="AB17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2" s="35" t="str">
        <f>IF(AND(ISNUMBER(EToTable4[[#This Row],[Rns]]), ISNUMBER(EToTable4[[#This Row],[Rnl]])), EToTable4[[#This Row],[Rns]]-EToTable4[[#This Row],[Rnl]], "")</f>
        <v/>
      </c>
      <c r="AD17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3" spans="1:31" x14ac:dyDescent="0.25">
      <c r="A173" s="20"/>
      <c r="B173" s="21"/>
      <c r="C173" s="22"/>
      <c r="D173" s="23"/>
      <c r="E173" s="46"/>
      <c r="F173" s="23"/>
      <c r="G17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3" s="44" t="str">
        <f>IF(AND(ISNUMBER(EToTable4[[#This Row],[Сана]]), ISNUMBER(EToTable4[[#This Row],[Тмин
(°С)]])), EToTable4[[#This Row],[Тмин
(°С)]]-TdewSubtract, "")</f>
        <v/>
      </c>
      <c r="I173" s="38" t="str">
        <f>IF(ISNUMBER(EToTable4[[#This Row],[Сана]]), _xlfn.DAYS(EToTable4[[#This Row],[Сана]], "1/1/" &amp; YEAR(EToTable4[[#This Row],[Сана]])) + 1, "")</f>
        <v/>
      </c>
      <c r="J173" s="35" t="str">
        <f>IF(AND(ISNUMBER(Altitude), ISNUMBER(EToTable4[[#This Row],[Сана]])),  ROUND(101.3 * POWER( (293-0.0065 * Altitude) / 293, 5.26), 2), "")</f>
        <v/>
      </c>
      <c r="K173" s="33" t="str">
        <f>IF(ISNUMBER(EToTable4[[#This Row],[P]]), (Cp * EToTable4[[#This Row],[P]]) / (0.622 * 2.45), "")</f>
        <v/>
      </c>
      <c r="L17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3" s="35" t="str">
        <f>IF(ISNUMBER(EToTable4[[#This Row],[J]]), 0.409  * SIN( (2*PI()/365) * EToTable4[[#This Row],[J]] - 1.39), "")</f>
        <v/>
      </c>
      <c r="N173" s="30" t="str">
        <f>IF(ISNUMBER(EToTable4[[#This Row],[J]]), ROUND(1+0.033 * COS( (2*PI()/365) * EToTable4[[#This Row],[J]]), 4), "")</f>
        <v/>
      </c>
      <c r="O173" s="36" t="str">
        <f>IF(AND(ISNUMBER(Latitude), ISNUMBER(EToTable4[[#This Row],[Сана]])), ROUND((Latitude / 180) * PI(), 3), "")</f>
        <v/>
      </c>
      <c r="P173" s="35" t="str">
        <f>IF(AND(ISNUMBER(EToTable4[[#This Row],[φ]]), ISNUMBER(EToTable4[[#This Row],[δ (rad)]])), ACOS( - 1 * TAN(EToTable4[[#This Row],[φ]]) * TAN(EToTable4[[#This Row],[δ (rad)]])), "")</f>
        <v/>
      </c>
      <c r="Q17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3" s="35" t="str">
        <f xml:space="preserve"> IF(ISNUMBER(EToTable4[[#This Row],[ωs]]), ( 24 / PI()) * EToTable4[[#This Row],[ωs]], "")</f>
        <v/>
      </c>
      <c r="S173" s="35" t="str">
        <f>IF(ISNUMBER(EToTable4[[#This Row],[Тмин
(°С)]]), 0.6108 * EXP( 17.27 * EToTable4[[#This Row],[Тмин
(°С)]] / (EToTable4[[#This Row],[Тмин
(°С)]]+237.3)), "")</f>
        <v/>
      </c>
      <c r="T173" s="35" t="str">
        <f>IF(ISNUMBER(EToTable4[[#This Row],[Тмакс
(°С)]]), 0.6108 * EXP( 17.27 * EToTable4[[#This Row],[Тмакс
(°С)]] / (EToTable4[[#This Row],[Тмакс
(°С)]]+237.3)), "")</f>
        <v/>
      </c>
      <c r="U173" s="35" t="str">
        <f>IF(AND(ISNUMBER(EToTable4[[#This Row],[e° (Tmin)]]), ISNUMBER(EToTable4[[#This Row],[e° (Tmax)]])), (EToTable4[[#This Row],[e° (Tmax)]]+EToTable4[[#This Row],[e° (Tmin)]])/2, "")</f>
        <v/>
      </c>
      <c r="V173" s="28" t="str">
        <f>IF(ISNUMBER(EToTable4[[#This Row],[Tdew]]), 0.6108 * EXP( 17.27 * (EToTable4[[#This Row],[Tdew]]) / (EToTable4[[#This Row],[Tdew]]+237.3)), "")</f>
        <v/>
      </c>
      <c r="W173" s="30" t="str">
        <f xml:space="preserve"> EToTable4[[#This Row],[e° (Tdew)]]</f>
        <v/>
      </c>
      <c r="X173" s="28" t="str">
        <f>IF(AND(ISNUMBER(EToTable4[[#This Row],[es]]), ISNUMBER(EToTable4[[#This Row],[ea]])), EToTable4[[#This Row],[es]]-EToTable4[[#This Row],[ea]], "")</f>
        <v/>
      </c>
      <c r="Y173" s="35" t="str">
        <f>IF(ISNUMBER(EToTable4[[#This Row],[Ra]]), (as+bs)*EToTable4[[#This Row],[Ra]], "")</f>
        <v/>
      </c>
      <c r="Z17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3" s="35" t="str">
        <f>IF(ISNUMBER(EToTable4[[#This Row],[Rs]]), (1-albedo)*EToTable4[[#This Row],[Rs]], "")</f>
        <v/>
      </c>
      <c r="AB17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3" s="35" t="str">
        <f>IF(AND(ISNUMBER(EToTable4[[#This Row],[Rns]]), ISNUMBER(EToTable4[[#This Row],[Rnl]])), EToTable4[[#This Row],[Rns]]-EToTable4[[#This Row],[Rnl]], "")</f>
        <v/>
      </c>
      <c r="AD17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4" spans="1:31" x14ac:dyDescent="0.25">
      <c r="A174" s="20"/>
      <c r="B174" s="21"/>
      <c r="C174" s="22"/>
      <c r="D174" s="23"/>
      <c r="E174" s="46"/>
      <c r="F174" s="23"/>
      <c r="G17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4" s="44" t="str">
        <f>IF(AND(ISNUMBER(EToTable4[[#This Row],[Сана]]), ISNUMBER(EToTable4[[#This Row],[Тмин
(°С)]])), EToTable4[[#This Row],[Тмин
(°С)]]-TdewSubtract, "")</f>
        <v/>
      </c>
      <c r="I174" s="38" t="str">
        <f>IF(ISNUMBER(EToTable4[[#This Row],[Сана]]), _xlfn.DAYS(EToTable4[[#This Row],[Сана]], "1/1/" &amp; YEAR(EToTable4[[#This Row],[Сана]])) + 1, "")</f>
        <v/>
      </c>
      <c r="J174" s="35" t="str">
        <f>IF(AND(ISNUMBER(Altitude), ISNUMBER(EToTable4[[#This Row],[Сана]])),  ROUND(101.3 * POWER( (293-0.0065 * Altitude) / 293, 5.26), 2), "")</f>
        <v/>
      </c>
      <c r="K174" s="33" t="str">
        <f>IF(ISNUMBER(EToTable4[[#This Row],[P]]), (Cp * EToTable4[[#This Row],[P]]) / (0.622 * 2.45), "")</f>
        <v/>
      </c>
      <c r="L17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4" s="35" t="str">
        <f>IF(ISNUMBER(EToTable4[[#This Row],[J]]), 0.409  * SIN( (2*PI()/365) * EToTable4[[#This Row],[J]] - 1.39), "")</f>
        <v/>
      </c>
      <c r="N174" s="30" t="str">
        <f>IF(ISNUMBER(EToTable4[[#This Row],[J]]), ROUND(1+0.033 * COS( (2*PI()/365) * EToTable4[[#This Row],[J]]), 4), "")</f>
        <v/>
      </c>
      <c r="O174" s="36" t="str">
        <f>IF(AND(ISNUMBER(Latitude), ISNUMBER(EToTable4[[#This Row],[Сана]])), ROUND((Latitude / 180) * PI(), 3), "")</f>
        <v/>
      </c>
      <c r="P174" s="35" t="str">
        <f>IF(AND(ISNUMBER(EToTable4[[#This Row],[φ]]), ISNUMBER(EToTable4[[#This Row],[δ (rad)]])), ACOS( - 1 * TAN(EToTable4[[#This Row],[φ]]) * TAN(EToTable4[[#This Row],[δ (rad)]])), "")</f>
        <v/>
      </c>
      <c r="Q17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4" s="35" t="str">
        <f xml:space="preserve"> IF(ISNUMBER(EToTable4[[#This Row],[ωs]]), ( 24 / PI()) * EToTable4[[#This Row],[ωs]], "")</f>
        <v/>
      </c>
      <c r="S174" s="35" t="str">
        <f>IF(ISNUMBER(EToTable4[[#This Row],[Тмин
(°С)]]), 0.6108 * EXP( 17.27 * EToTable4[[#This Row],[Тмин
(°С)]] / (EToTable4[[#This Row],[Тмин
(°С)]]+237.3)), "")</f>
        <v/>
      </c>
      <c r="T174" s="35" t="str">
        <f>IF(ISNUMBER(EToTable4[[#This Row],[Тмакс
(°С)]]), 0.6108 * EXP( 17.27 * EToTable4[[#This Row],[Тмакс
(°С)]] / (EToTable4[[#This Row],[Тмакс
(°С)]]+237.3)), "")</f>
        <v/>
      </c>
      <c r="U174" s="35" t="str">
        <f>IF(AND(ISNUMBER(EToTable4[[#This Row],[e° (Tmin)]]), ISNUMBER(EToTable4[[#This Row],[e° (Tmax)]])), (EToTable4[[#This Row],[e° (Tmax)]]+EToTable4[[#This Row],[e° (Tmin)]])/2, "")</f>
        <v/>
      </c>
      <c r="V174" s="28" t="str">
        <f>IF(ISNUMBER(EToTable4[[#This Row],[Tdew]]), 0.6108 * EXP( 17.27 * (EToTable4[[#This Row],[Tdew]]) / (EToTable4[[#This Row],[Tdew]]+237.3)), "")</f>
        <v/>
      </c>
      <c r="W174" s="30" t="str">
        <f xml:space="preserve"> EToTable4[[#This Row],[e° (Tdew)]]</f>
        <v/>
      </c>
      <c r="X174" s="28" t="str">
        <f>IF(AND(ISNUMBER(EToTable4[[#This Row],[es]]), ISNUMBER(EToTable4[[#This Row],[ea]])), EToTable4[[#This Row],[es]]-EToTable4[[#This Row],[ea]], "")</f>
        <v/>
      </c>
      <c r="Y174" s="35" t="str">
        <f>IF(ISNUMBER(EToTable4[[#This Row],[Ra]]), (as+bs)*EToTable4[[#This Row],[Ra]], "")</f>
        <v/>
      </c>
      <c r="Z17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4" s="35" t="str">
        <f>IF(ISNUMBER(EToTable4[[#This Row],[Rs]]), (1-albedo)*EToTable4[[#This Row],[Rs]], "")</f>
        <v/>
      </c>
      <c r="AB17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4" s="35" t="str">
        <f>IF(AND(ISNUMBER(EToTable4[[#This Row],[Rns]]), ISNUMBER(EToTable4[[#This Row],[Rnl]])), EToTable4[[#This Row],[Rns]]-EToTable4[[#This Row],[Rnl]], "")</f>
        <v/>
      </c>
      <c r="AD17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5" spans="1:31" x14ac:dyDescent="0.25">
      <c r="A175" s="20"/>
      <c r="B175" s="21"/>
      <c r="C175" s="22"/>
      <c r="D175" s="23"/>
      <c r="E175" s="46"/>
      <c r="F175" s="23"/>
      <c r="G17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5" s="44" t="str">
        <f>IF(AND(ISNUMBER(EToTable4[[#This Row],[Сана]]), ISNUMBER(EToTable4[[#This Row],[Тмин
(°С)]])), EToTable4[[#This Row],[Тмин
(°С)]]-TdewSubtract, "")</f>
        <v/>
      </c>
      <c r="I175" s="38" t="str">
        <f>IF(ISNUMBER(EToTable4[[#This Row],[Сана]]), _xlfn.DAYS(EToTable4[[#This Row],[Сана]], "1/1/" &amp; YEAR(EToTable4[[#This Row],[Сана]])) + 1, "")</f>
        <v/>
      </c>
      <c r="J175" s="35" t="str">
        <f>IF(AND(ISNUMBER(Altitude), ISNUMBER(EToTable4[[#This Row],[Сана]])),  ROUND(101.3 * POWER( (293-0.0065 * Altitude) / 293, 5.26), 2), "")</f>
        <v/>
      </c>
      <c r="K175" s="33" t="str">
        <f>IF(ISNUMBER(EToTable4[[#This Row],[P]]), (Cp * EToTable4[[#This Row],[P]]) / (0.622 * 2.45), "")</f>
        <v/>
      </c>
      <c r="L17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5" s="35" t="str">
        <f>IF(ISNUMBER(EToTable4[[#This Row],[J]]), 0.409  * SIN( (2*PI()/365) * EToTable4[[#This Row],[J]] - 1.39), "")</f>
        <v/>
      </c>
      <c r="N175" s="30" t="str">
        <f>IF(ISNUMBER(EToTable4[[#This Row],[J]]), ROUND(1+0.033 * COS( (2*PI()/365) * EToTable4[[#This Row],[J]]), 4), "")</f>
        <v/>
      </c>
      <c r="O175" s="36" t="str">
        <f>IF(AND(ISNUMBER(Latitude), ISNUMBER(EToTable4[[#This Row],[Сана]])), ROUND((Latitude / 180) * PI(), 3), "")</f>
        <v/>
      </c>
      <c r="P175" s="35" t="str">
        <f>IF(AND(ISNUMBER(EToTable4[[#This Row],[φ]]), ISNUMBER(EToTable4[[#This Row],[δ (rad)]])), ACOS( - 1 * TAN(EToTable4[[#This Row],[φ]]) * TAN(EToTable4[[#This Row],[δ (rad)]])), "")</f>
        <v/>
      </c>
      <c r="Q17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5" s="35" t="str">
        <f xml:space="preserve"> IF(ISNUMBER(EToTable4[[#This Row],[ωs]]), ( 24 / PI()) * EToTable4[[#This Row],[ωs]], "")</f>
        <v/>
      </c>
      <c r="S175" s="35" t="str">
        <f>IF(ISNUMBER(EToTable4[[#This Row],[Тмин
(°С)]]), 0.6108 * EXP( 17.27 * EToTable4[[#This Row],[Тмин
(°С)]] / (EToTable4[[#This Row],[Тмин
(°С)]]+237.3)), "")</f>
        <v/>
      </c>
      <c r="T175" s="35" t="str">
        <f>IF(ISNUMBER(EToTable4[[#This Row],[Тмакс
(°С)]]), 0.6108 * EXP( 17.27 * EToTable4[[#This Row],[Тмакс
(°С)]] / (EToTable4[[#This Row],[Тмакс
(°С)]]+237.3)), "")</f>
        <v/>
      </c>
      <c r="U175" s="35" t="str">
        <f>IF(AND(ISNUMBER(EToTable4[[#This Row],[e° (Tmin)]]), ISNUMBER(EToTable4[[#This Row],[e° (Tmax)]])), (EToTable4[[#This Row],[e° (Tmax)]]+EToTable4[[#This Row],[e° (Tmin)]])/2, "")</f>
        <v/>
      </c>
      <c r="V175" s="28" t="str">
        <f>IF(ISNUMBER(EToTable4[[#This Row],[Tdew]]), 0.6108 * EXP( 17.27 * (EToTable4[[#This Row],[Tdew]]) / (EToTable4[[#This Row],[Tdew]]+237.3)), "")</f>
        <v/>
      </c>
      <c r="W175" s="30" t="str">
        <f xml:space="preserve"> EToTable4[[#This Row],[e° (Tdew)]]</f>
        <v/>
      </c>
      <c r="X175" s="28" t="str">
        <f>IF(AND(ISNUMBER(EToTable4[[#This Row],[es]]), ISNUMBER(EToTable4[[#This Row],[ea]])), EToTable4[[#This Row],[es]]-EToTable4[[#This Row],[ea]], "")</f>
        <v/>
      </c>
      <c r="Y175" s="35" t="str">
        <f>IF(ISNUMBER(EToTable4[[#This Row],[Ra]]), (as+bs)*EToTable4[[#This Row],[Ra]], "")</f>
        <v/>
      </c>
      <c r="Z17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5" s="35" t="str">
        <f>IF(ISNUMBER(EToTable4[[#This Row],[Rs]]), (1-albedo)*EToTable4[[#This Row],[Rs]], "")</f>
        <v/>
      </c>
      <c r="AB17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5" s="35" t="str">
        <f>IF(AND(ISNUMBER(EToTable4[[#This Row],[Rns]]), ISNUMBER(EToTable4[[#This Row],[Rnl]])), EToTable4[[#This Row],[Rns]]-EToTable4[[#This Row],[Rnl]], "")</f>
        <v/>
      </c>
      <c r="AD17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6" spans="1:31" x14ac:dyDescent="0.25">
      <c r="A176" s="20"/>
      <c r="B176" s="21"/>
      <c r="C176" s="22"/>
      <c r="D176" s="23"/>
      <c r="E176" s="46"/>
      <c r="F176" s="23"/>
      <c r="G17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6" s="44" t="str">
        <f>IF(AND(ISNUMBER(EToTable4[[#This Row],[Сана]]), ISNUMBER(EToTable4[[#This Row],[Тмин
(°С)]])), EToTable4[[#This Row],[Тмин
(°С)]]-TdewSubtract, "")</f>
        <v/>
      </c>
      <c r="I176" s="38" t="str">
        <f>IF(ISNUMBER(EToTable4[[#This Row],[Сана]]), _xlfn.DAYS(EToTable4[[#This Row],[Сана]], "1/1/" &amp; YEAR(EToTable4[[#This Row],[Сана]])) + 1, "")</f>
        <v/>
      </c>
      <c r="J176" s="35" t="str">
        <f>IF(AND(ISNUMBER(Altitude), ISNUMBER(EToTable4[[#This Row],[Сана]])),  ROUND(101.3 * POWER( (293-0.0065 * Altitude) / 293, 5.26), 2), "")</f>
        <v/>
      </c>
      <c r="K176" s="33" t="str">
        <f>IF(ISNUMBER(EToTable4[[#This Row],[P]]), (Cp * EToTable4[[#This Row],[P]]) / (0.622 * 2.45), "")</f>
        <v/>
      </c>
      <c r="L17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6" s="35" t="str">
        <f>IF(ISNUMBER(EToTable4[[#This Row],[J]]), 0.409  * SIN( (2*PI()/365) * EToTable4[[#This Row],[J]] - 1.39), "")</f>
        <v/>
      </c>
      <c r="N176" s="30" t="str">
        <f>IF(ISNUMBER(EToTable4[[#This Row],[J]]), ROUND(1+0.033 * COS( (2*PI()/365) * EToTable4[[#This Row],[J]]), 4), "")</f>
        <v/>
      </c>
      <c r="O176" s="36" t="str">
        <f>IF(AND(ISNUMBER(Latitude), ISNUMBER(EToTable4[[#This Row],[Сана]])), ROUND((Latitude / 180) * PI(), 3), "")</f>
        <v/>
      </c>
      <c r="P176" s="35" t="str">
        <f>IF(AND(ISNUMBER(EToTable4[[#This Row],[φ]]), ISNUMBER(EToTable4[[#This Row],[δ (rad)]])), ACOS( - 1 * TAN(EToTable4[[#This Row],[φ]]) * TAN(EToTable4[[#This Row],[δ (rad)]])), "")</f>
        <v/>
      </c>
      <c r="Q17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6" s="35" t="str">
        <f xml:space="preserve"> IF(ISNUMBER(EToTable4[[#This Row],[ωs]]), ( 24 / PI()) * EToTable4[[#This Row],[ωs]], "")</f>
        <v/>
      </c>
      <c r="S176" s="35" t="str">
        <f>IF(ISNUMBER(EToTable4[[#This Row],[Тмин
(°С)]]), 0.6108 * EXP( 17.27 * EToTable4[[#This Row],[Тмин
(°С)]] / (EToTable4[[#This Row],[Тмин
(°С)]]+237.3)), "")</f>
        <v/>
      </c>
      <c r="T176" s="35" t="str">
        <f>IF(ISNUMBER(EToTable4[[#This Row],[Тмакс
(°С)]]), 0.6108 * EXP( 17.27 * EToTable4[[#This Row],[Тмакс
(°С)]] / (EToTable4[[#This Row],[Тмакс
(°С)]]+237.3)), "")</f>
        <v/>
      </c>
      <c r="U176" s="35" t="str">
        <f>IF(AND(ISNUMBER(EToTable4[[#This Row],[e° (Tmin)]]), ISNUMBER(EToTable4[[#This Row],[e° (Tmax)]])), (EToTable4[[#This Row],[e° (Tmax)]]+EToTable4[[#This Row],[e° (Tmin)]])/2, "")</f>
        <v/>
      </c>
      <c r="V176" s="28" t="str">
        <f>IF(ISNUMBER(EToTable4[[#This Row],[Tdew]]), 0.6108 * EXP( 17.27 * (EToTable4[[#This Row],[Tdew]]) / (EToTable4[[#This Row],[Tdew]]+237.3)), "")</f>
        <v/>
      </c>
      <c r="W176" s="30" t="str">
        <f xml:space="preserve"> EToTable4[[#This Row],[e° (Tdew)]]</f>
        <v/>
      </c>
      <c r="X176" s="28" t="str">
        <f>IF(AND(ISNUMBER(EToTable4[[#This Row],[es]]), ISNUMBER(EToTable4[[#This Row],[ea]])), EToTable4[[#This Row],[es]]-EToTable4[[#This Row],[ea]], "")</f>
        <v/>
      </c>
      <c r="Y176" s="35" t="str">
        <f>IF(ISNUMBER(EToTable4[[#This Row],[Ra]]), (as+bs)*EToTable4[[#This Row],[Ra]], "")</f>
        <v/>
      </c>
      <c r="Z17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6" s="35" t="str">
        <f>IF(ISNUMBER(EToTable4[[#This Row],[Rs]]), (1-albedo)*EToTable4[[#This Row],[Rs]], "")</f>
        <v/>
      </c>
      <c r="AB17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6" s="35" t="str">
        <f>IF(AND(ISNUMBER(EToTable4[[#This Row],[Rns]]), ISNUMBER(EToTable4[[#This Row],[Rnl]])), EToTable4[[#This Row],[Rns]]-EToTable4[[#This Row],[Rnl]], "")</f>
        <v/>
      </c>
      <c r="AD17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7" spans="1:31" x14ac:dyDescent="0.25">
      <c r="A177" s="20"/>
      <c r="B177" s="21"/>
      <c r="C177" s="22"/>
      <c r="D177" s="23"/>
      <c r="E177" s="46"/>
      <c r="F177" s="23"/>
      <c r="G17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7" s="44" t="str">
        <f>IF(AND(ISNUMBER(EToTable4[[#This Row],[Сана]]), ISNUMBER(EToTable4[[#This Row],[Тмин
(°С)]])), EToTable4[[#This Row],[Тмин
(°С)]]-TdewSubtract, "")</f>
        <v/>
      </c>
      <c r="I177" s="38" t="str">
        <f>IF(ISNUMBER(EToTable4[[#This Row],[Сана]]), _xlfn.DAYS(EToTable4[[#This Row],[Сана]], "1/1/" &amp; YEAR(EToTable4[[#This Row],[Сана]])) + 1, "")</f>
        <v/>
      </c>
      <c r="J177" s="35" t="str">
        <f>IF(AND(ISNUMBER(Altitude), ISNUMBER(EToTable4[[#This Row],[Сана]])),  ROUND(101.3 * POWER( (293-0.0065 * Altitude) / 293, 5.26), 2), "")</f>
        <v/>
      </c>
      <c r="K177" s="33" t="str">
        <f>IF(ISNUMBER(EToTable4[[#This Row],[P]]), (Cp * EToTable4[[#This Row],[P]]) / (0.622 * 2.45), "")</f>
        <v/>
      </c>
      <c r="L17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7" s="35" t="str">
        <f>IF(ISNUMBER(EToTable4[[#This Row],[J]]), 0.409  * SIN( (2*PI()/365) * EToTable4[[#This Row],[J]] - 1.39), "")</f>
        <v/>
      </c>
      <c r="N177" s="30" t="str">
        <f>IF(ISNUMBER(EToTable4[[#This Row],[J]]), ROUND(1+0.033 * COS( (2*PI()/365) * EToTable4[[#This Row],[J]]), 4), "")</f>
        <v/>
      </c>
      <c r="O177" s="36" t="str">
        <f>IF(AND(ISNUMBER(Latitude), ISNUMBER(EToTable4[[#This Row],[Сана]])), ROUND((Latitude / 180) * PI(), 3), "")</f>
        <v/>
      </c>
      <c r="P177" s="35" t="str">
        <f>IF(AND(ISNUMBER(EToTable4[[#This Row],[φ]]), ISNUMBER(EToTable4[[#This Row],[δ (rad)]])), ACOS( - 1 * TAN(EToTable4[[#This Row],[φ]]) * TAN(EToTable4[[#This Row],[δ (rad)]])), "")</f>
        <v/>
      </c>
      <c r="Q17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7" s="35" t="str">
        <f xml:space="preserve"> IF(ISNUMBER(EToTable4[[#This Row],[ωs]]), ( 24 / PI()) * EToTable4[[#This Row],[ωs]], "")</f>
        <v/>
      </c>
      <c r="S177" s="35" t="str">
        <f>IF(ISNUMBER(EToTable4[[#This Row],[Тмин
(°С)]]), 0.6108 * EXP( 17.27 * EToTable4[[#This Row],[Тмин
(°С)]] / (EToTable4[[#This Row],[Тмин
(°С)]]+237.3)), "")</f>
        <v/>
      </c>
      <c r="T177" s="35" t="str">
        <f>IF(ISNUMBER(EToTable4[[#This Row],[Тмакс
(°С)]]), 0.6108 * EXP( 17.27 * EToTable4[[#This Row],[Тмакс
(°С)]] / (EToTable4[[#This Row],[Тмакс
(°С)]]+237.3)), "")</f>
        <v/>
      </c>
      <c r="U177" s="35" t="str">
        <f>IF(AND(ISNUMBER(EToTable4[[#This Row],[e° (Tmin)]]), ISNUMBER(EToTable4[[#This Row],[e° (Tmax)]])), (EToTable4[[#This Row],[e° (Tmax)]]+EToTable4[[#This Row],[e° (Tmin)]])/2, "")</f>
        <v/>
      </c>
      <c r="V177" s="28" t="str">
        <f>IF(ISNUMBER(EToTable4[[#This Row],[Tdew]]), 0.6108 * EXP( 17.27 * (EToTable4[[#This Row],[Tdew]]) / (EToTable4[[#This Row],[Tdew]]+237.3)), "")</f>
        <v/>
      </c>
      <c r="W177" s="30" t="str">
        <f xml:space="preserve"> EToTable4[[#This Row],[e° (Tdew)]]</f>
        <v/>
      </c>
      <c r="X177" s="28" t="str">
        <f>IF(AND(ISNUMBER(EToTable4[[#This Row],[es]]), ISNUMBER(EToTable4[[#This Row],[ea]])), EToTable4[[#This Row],[es]]-EToTable4[[#This Row],[ea]], "")</f>
        <v/>
      </c>
      <c r="Y177" s="35" t="str">
        <f>IF(ISNUMBER(EToTable4[[#This Row],[Ra]]), (as+bs)*EToTable4[[#This Row],[Ra]], "")</f>
        <v/>
      </c>
      <c r="Z17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7" s="35" t="str">
        <f>IF(ISNUMBER(EToTable4[[#This Row],[Rs]]), (1-albedo)*EToTable4[[#This Row],[Rs]], "")</f>
        <v/>
      </c>
      <c r="AB17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7" s="35" t="str">
        <f>IF(AND(ISNUMBER(EToTable4[[#This Row],[Rns]]), ISNUMBER(EToTable4[[#This Row],[Rnl]])), EToTable4[[#This Row],[Rns]]-EToTable4[[#This Row],[Rnl]], "")</f>
        <v/>
      </c>
      <c r="AD17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8" spans="1:31" x14ac:dyDescent="0.25">
      <c r="A178" s="20"/>
      <c r="B178" s="21"/>
      <c r="C178" s="22"/>
      <c r="D178" s="23"/>
      <c r="E178" s="46"/>
      <c r="F178" s="23"/>
      <c r="G17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8" s="44" t="str">
        <f>IF(AND(ISNUMBER(EToTable4[[#This Row],[Сана]]), ISNUMBER(EToTable4[[#This Row],[Тмин
(°С)]])), EToTable4[[#This Row],[Тмин
(°С)]]-TdewSubtract, "")</f>
        <v/>
      </c>
      <c r="I178" s="38" t="str">
        <f>IF(ISNUMBER(EToTable4[[#This Row],[Сана]]), _xlfn.DAYS(EToTable4[[#This Row],[Сана]], "1/1/" &amp; YEAR(EToTable4[[#This Row],[Сана]])) + 1, "")</f>
        <v/>
      </c>
      <c r="J178" s="35" t="str">
        <f>IF(AND(ISNUMBER(Altitude), ISNUMBER(EToTable4[[#This Row],[Сана]])),  ROUND(101.3 * POWER( (293-0.0065 * Altitude) / 293, 5.26), 2), "")</f>
        <v/>
      </c>
      <c r="K178" s="33" t="str">
        <f>IF(ISNUMBER(EToTable4[[#This Row],[P]]), (Cp * EToTable4[[#This Row],[P]]) / (0.622 * 2.45), "")</f>
        <v/>
      </c>
      <c r="L17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8" s="35" t="str">
        <f>IF(ISNUMBER(EToTable4[[#This Row],[J]]), 0.409  * SIN( (2*PI()/365) * EToTable4[[#This Row],[J]] - 1.39), "")</f>
        <v/>
      </c>
      <c r="N178" s="30" t="str">
        <f>IF(ISNUMBER(EToTable4[[#This Row],[J]]), ROUND(1+0.033 * COS( (2*PI()/365) * EToTable4[[#This Row],[J]]), 4), "")</f>
        <v/>
      </c>
      <c r="O178" s="36" t="str">
        <f>IF(AND(ISNUMBER(Latitude), ISNUMBER(EToTable4[[#This Row],[Сана]])), ROUND((Latitude / 180) * PI(), 3), "")</f>
        <v/>
      </c>
      <c r="P178" s="35" t="str">
        <f>IF(AND(ISNUMBER(EToTable4[[#This Row],[φ]]), ISNUMBER(EToTable4[[#This Row],[δ (rad)]])), ACOS( - 1 * TAN(EToTable4[[#This Row],[φ]]) * TAN(EToTable4[[#This Row],[δ (rad)]])), "")</f>
        <v/>
      </c>
      <c r="Q17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8" s="35" t="str">
        <f xml:space="preserve"> IF(ISNUMBER(EToTable4[[#This Row],[ωs]]), ( 24 / PI()) * EToTable4[[#This Row],[ωs]], "")</f>
        <v/>
      </c>
      <c r="S178" s="35" t="str">
        <f>IF(ISNUMBER(EToTable4[[#This Row],[Тмин
(°С)]]), 0.6108 * EXP( 17.27 * EToTable4[[#This Row],[Тмин
(°С)]] / (EToTable4[[#This Row],[Тмин
(°С)]]+237.3)), "")</f>
        <v/>
      </c>
      <c r="T178" s="35" t="str">
        <f>IF(ISNUMBER(EToTable4[[#This Row],[Тмакс
(°С)]]), 0.6108 * EXP( 17.27 * EToTable4[[#This Row],[Тмакс
(°С)]] / (EToTable4[[#This Row],[Тмакс
(°С)]]+237.3)), "")</f>
        <v/>
      </c>
      <c r="U178" s="35" t="str">
        <f>IF(AND(ISNUMBER(EToTable4[[#This Row],[e° (Tmin)]]), ISNUMBER(EToTable4[[#This Row],[e° (Tmax)]])), (EToTable4[[#This Row],[e° (Tmax)]]+EToTable4[[#This Row],[e° (Tmin)]])/2, "")</f>
        <v/>
      </c>
      <c r="V178" s="28" t="str">
        <f>IF(ISNUMBER(EToTable4[[#This Row],[Tdew]]), 0.6108 * EXP( 17.27 * (EToTable4[[#This Row],[Tdew]]) / (EToTable4[[#This Row],[Tdew]]+237.3)), "")</f>
        <v/>
      </c>
      <c r="W178" s="30" t="str">
        <f xml:space="preserve"> EToTable4[[#This Row],[e° (Tdew)]]</f>
        <v/>
      </c>
      <c r="X178" s="28" t="str">
        <f>IF(AND(ISNUMBER(EToTable4[[#This Row],[es]]), ISNUMBER(EToTable4[[#This Row],[ea]])), EToTable4[[#This Row],[es]]-EToTable4[[#This Row],[ea]], "")</f>
        <v/>
      </c>
      <c r="Y178" s="35" t="str">
        <f>IF(ISNUMBER(EToTable4[[#This Row],[Ra]]), (as+bs)*EToTable4[[#This Row],[Ra]], "")</f>
        <v/>
      </c>
      <c r="Z17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8" s="35" t="str">
        <f>IF(ISNUMBER(EToTable4[[#This Row],[Rs]]), (1-albedo)*EToTable4[[#This Row],[Rs]], "")</f>
        <v/>
      </c>
      <c r="AB17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8" s="35" t="str">
        <f>IF(AND(ISNUMBER(EToTable4[[#This Row],[Rns]]), ISNUMBER(EToTable4[[#This Row],[Rnl]])), EToTable4[[#This Row],[Rns]]-EToTable4[[#This Row],[Rnl]], "")</f>
        <v/>
      </c>
      <c r="AD17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79" spans="1:31" x14ac:dyDescent="0.25">
      <c r="A179" s="20"/>
      <c r="B179" s="21"/>
      <c r="C179" s="22"/>
      <c r="D179" s="23"/>
      <c r="E179" s="46"/>
      <c r="F179" s="23"/>
      <c r="G17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79" s="44" t="str">
        <f>IF(AND(ISNUMBER(EToTable4[[#This Row],[Сана]]), ISNUMBER(EToTable4[[#This Row],[Тмин
(°С)]])), EToTable4[[#This Row],[Тмин
(°С)]]-TdewSubtract, "")</f>
        <v/>
      </c>
      <c r="I179" s="38" t="str">
        <f>IF(ISNUMBER(EToTable4[[#This Row],[Сана]]), _xlfn.DAYS(EToTable4[[#This Row],[Сана]], "1/1/" &amp; YEAR(EToTable4[[#This Row],[Сана]])) + 1, "")</f>
        <v/>
      </c>
      <c r="J179" s="35" t="str">
        <f>IF(AND(ISNUMBER(Altitude), ISNUMBER(EToTable4[[#This Row],[Сана]])),  ROUND(101.3 * POWER( (293-0.0065 * Altitude) / 293, 5.26), 2), "")</f>
        <v/>
      </c>
      <c r="K179" s="33" t="str">
        <f>IF(ISNUMBER(EToTable4[[#This Row],[P]]), (Cp * EToTable4[[#This Row],[P]]) / (0.622 * 2.45), "")</f>
        <v/>
      </c>
      <c r="L17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79" s="35" t="str">
        <f>IF(ISNUMBER(EToTable4[[#This Row],[J]]), 0.409  * SIN( (2*PI()/365) * EToTable4[[#This Row],[J]] - 1.39), "")</f>
        <v/>
      </c>
      <c r="N179" s="30" t="str">
        <f>IF(ISNUMBER(EToTable4[[#This Row],[J]]), ROUND(1+0.033 * COS( (2*PI()/365) * EToTable4[[#This Row],[J]]), 4), "")</f>
        <v/>
      </c>
      <c r="O179" s="36" t="str">
        <f>IF(AND(ISNUMBER(Latitude), ISNUMBER(EToTable4[[#This Row],[Сана]])), ROUND((Latitude / 180) * PI(), 3), "")</f>
        <v/>
      </c>
      <c r="P179" s="35" t="str">
        <f>IF(AND(ISNUMBER(EToTable4[[#This Row],[φ]]), ISNUMBER(EToTable4[[#This Row],[δ (rad)]])), ACOS( - 1 * TAN(EToTable4[[#This Row],[φ]]) * TAN(EToTable4[[#This Row],[δ (rad)]])), "")</f>
        <v/>
      </c>
      <c r="Q17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79" s="35" t="str">
        <f xml:space="preserve"> IF(ISNUMBER(EToTable4[[#This Row],[ωs]]), ( 24 / PI()) * EToTable4[[#This Row],[ωs]], "")</f>
        <v/>
      </c>
      <c r="S179" s="35" t="str">
        <f>IF(ISNUMBER(EToTable4[[#This Row],[Тмин
(°С)]]), 0.6108 * EXP( 17.27 * EToTable4[[#This Row],[Тмин
(°С)]] / (EToTable4[[#This Row],[Тмин
(°С)]]+237.3)), "")</f>
        <v/>
      </c>
      <c r="T179" s="35" t="str">
        <f>IF(ISNUMBER(EToTable4[[#This Row],[Тмакс
(°С)]]), 0.6108 * EXP( 17.27 * EToTable4[[#This Row],[Тмакс
(°С)]] / (EToTable4[[#This Row],[Тмакс
(°С)]]+237.3)), "")</f>
        <v/>
      </c>
      <c r="U179" s="35" t="str">
        <f>IF(AND(ISNUMBER(EToTable4[[#This Row],[e° (Tmin)]]), ISNUMBER(EToTable4[[#This Row],[e° (Tmax)]])), (EToTable4[[#This Row],[e° (Tmax)]]+EToTable4[[#This Row],[e° (Tmin)]])/2, "")</f>
        <v/>
      </c>
      <c r="V179" s="28" t="str">
        <f>IF(ISNUMBER(EToTable4[[#This Row],[Tdew]]), 0.6108 * EXP( 17.27 * (EToTable4[[#This Row],[Tdew]]) / (EToTable4[[#This Row],[Tdew]]+237.3)), "")</f>
        <v/>
      </c>
      <c r="W179" s="30" t="str">
        <f xml:space="preserve"> EToTable4[[#This Row],[e° (Tdew)]]</f>
        <v/>
      </c>
      <c r="X179" s="28" t="str">
        <f>IF(AND(ISNUMBER(EToTable4[[#This Row],[es]]), ISNUMBER(EToTable4[[#This Row],[ea]])), EToTable4[[#This Row],[es]]-EToTable4[[#This Row],[ea]], "")</f>
        <v/>
      </c>
      <c r="Y179" s="35" t="str">
        <f>IF(ISNUMBER(EToTable4[[#This Row],[Ra]]), (as+bs)*EToTable4[[#This Row],[Ra]], "")</f>
        <v/>
      </c>
      <c r="Z17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79" s="35" t="str">
        <f>IF(ISNUMBER(EToTable4[[#This Row],[Rs]]), (1-albedo)*EToTable4[[#This Row],[Rs]], "")</f>
        <v/>
      </c>
      <c r="AB17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79" s="35" t="str">
        <f>IF(AND(ISNUMBER(EToTable4[[#This Row],[Rns]]), ISNUMBER(EToTable4[[#This Row],[Rnl]])), EToTable4[[#This Row],[Rns]]-EToTable4[[#This Row],[Rnl]], "")</f>
        <v/>
      </c>
      <c r="AD17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7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0" spans="1:31" x14ac:dyDescent="0.25">
      <c r="A180" s="20"/>
      <c r="B180" s="21"/>
      <c r="C180" s="22"/>
      <c r="D180" s="23"/>
      <c r="E180" s="46"/>
      <c r="F180" s="23"/>
      <c r="G18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0" s="44" t="str">
        <f>IF(AND(ISNUMBER(EToTable4[[#This Row],[Сана]]), ISNUMBER(EToTable4[[#This Row],[Тмин
(°С)]])), EToTable4[[#This Row],[Тмин
(°С)]]-TdewSubtract, "")</f>
        <v/>
      </c>
      <c r="I180" s="38" t="str">
        <f>IF(ISNUMBER(EToTable4[[#This Row],[Сана]]), _xlfn.DAYS(EToTable4[[#This Row],[Сана]], "1/1/" &amp; YEAR(EToTable4[[#This Row],[Сана]])) + 1, "")</f>
        <v/>
      </c>
      <c r="J180" s="35" t="str">
        <f>IF(AND(ISNUMBER(Altitude), ISNUMBER(EToTable4[[#This Row],[Сана]])),  ROUND(101.3 * POWER( (293-0.0065 * Altitude) / 293, 5.26), 2), "")</f>
        <v/>
      </c>
      <c r="K180" s="33" t="str">
        <f>IF(ISNUMBER(EToTable4[[#This Row],[P]]), (Cp * EToTable4[[#This Row],[P]]) / (0.622 * 2.45), "")</f>
        <v/>
      </c>
      <c r="L18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0" s="35" t="str">
        <f>IF(ISNUMBER(EToTable4[[#This Row],[J]]), 0.409  * SIN( (2*PI()/365) * EToTable4[[#This Row],[J]] - 1.39), "")</f>
        <v/>
      </c>
      <c r="N180" s="30" t="str">
        <f>IF(ISNUMBER(EToTable4[[#This Row],[J]]), ROUND(1+0.033 * COS( (2*PI()/365) * EToTable4[[#This Row],[J]]), 4), "")</f>
        <v/>
      </c>
      <c r="O180" s="36" t="str">
        <f>IF(AND(ISNUMBER(Latitude), ISNUMBER(EToTable4[[#This Row],[Сана]])), ROUND((Latitude / 180) * PI(), 3), "")</f>
        <v/>
      </c>
      <c r="P180" s="35" t="str">
        <f>IF(AND(ISNUMBER(EToTable4[[#This Row],[φ]]), ISNUMBER(EToTable4[[#This Row],[δ (rad)]])), ACOS( - 1 * TAN(EToTable4[[#This Row],[φ]]) * TAN(EToTable4[[#This Row],[δ (rad)]])), "")</f>
        <v/>
      </c>
      <c r="Q18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0" s="35" t="str">
        <f xml:space="preserve"> IF(ISNUMBER(EToTable4[[#This Row],[ωs]]), ( 24 / PI()) * EToTable4[[#This Row],[ωs]], "")</f>
        <v/>
      </c>
      <c r="S180" s="35" t="str">
        <f>IF(ISNUMBER(EToTable4[[#This Row],[Тмин
(°С)]]), 0.6108 * EXP( 17.27 * EToTable4[[#This Row],[Тмин
(°С)]] / (EToTable4[[#This Row],[Тмин
(°С)]]+237.3)), "")</f>
        <v/>
      </c>
      <c r="T180" s="35" t="str">
        <f>IF(ISNUMBER(EToTable4[[#This Row],[Тмакс
(°С)]]), 0.6108 * EXP( 17.27 * EToTable4[[#This Row],[Тмакс
(°С)]] / (EToTable4[[#This Row],[Тмакс
(°С)]]+237.3)), "")</f>
        <v/>
      </c>
      <c r="U180" s="35" t="str">
        <f>IF(AND(ISNUMBER(EToTable4[[#This Row],[e° (Tmin)]]), ISNUMBER(EToTable4[[#This Row],[e° (Tmax)]])), (EToTable4[[#This Row],[e° (Tmax)]]+EToTable4[[#This Row],[e° (Tmin)]])/2, "")</f>
        <v/>
      </c>
      <c r="V180" s="28" t="str">
        <f>IF(ISNUMBER(EToTable4[[#This Row],[Tdew]]), 0.6108 * EXP( 17.27 * (EToTable4[[#This Row],[Tdew]]) / (EToTable4[[#This Row],[Tdew]]+237.3)), "")</f>
        <v/>
      </c>
      <c r="W180" s="30" t="str">
        <f xml:space="preserve"> EToTable4[[#This Row],[e° (Tdew)]]</f>
        <v/>
      </c>
      <c r="X180" s="28" t="str">
        <f>IF(AND(ISNUMBER(EToTable4[[#This Row],[es]]), ISNUMBER(EToTable4[[#This Row],[ea]])), EToTable4[[#This Row],[es]]-EToTable4[[#This Row],[ea]], "")</f>
        <v/>
      </c>
      <c r="Y180" s="35" t="str">
        <f>IF(ISNUMBER(EToTable4[[#This Row],[Ra]]), (as+bs)*EToTable4[[#This Row],[Ra]], "")</f>
        <v/>
      </c>
      <c r="Z18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0" s="35" t="str">
        <f>IF(ISNUMBER(EToTable4[[#This Row],[Rs]]), (1-albedo)*EToTable4[[#This Row],[Rs]], "")</f>
        <v/>
      </c>
      <c r="AB18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0" s="35" t="str">
        <f>IF(AND(ISNUMBER(EToTable4[[#This Row],[Rns]]), ISNUMBER(EToTable4[[#This Row],[Rnl]])), EToTable4[[#This Row],[Rns]]-EToTable4[[#This Row],[Rnl]], "")</f>
        <v/>
      </c>
      <c r="AD18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1" spans="1:31" x14ac:dyDescent="0.25">
      <c r="A181" s="20"/>
      <c r="B181" s="21"/>
      <c r="C181" s="22"/>
      <c r="D181" s="23"/>
      <c r="E181" s="46"/>
      <c r="F181" s="23"/>
      <c r="G18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1" s="44" t="str">
        <f>IF(AND(ISNUMBER(EToTable4[[#This Row],[Сана]]), ISNUMBER(EToTable4[[#This Row],[Тмин
(°С)]])), EToTable4[[#This Row],[Тмин
(°С)]]-TdewSubtract, "")</f>
        <v/>
      </c>
      <c r="I181" s="38" t="str">
        <f>IF(ISNUMBER(EToTable4[[#This Row],[Сана]]), _xlfn.DAYS(EToTable4[[#This Row],[Сана]], "1/1/" &amp; YEAR(EToTable4[[#This Row],[Сана]])) + 1, "")</f>
        <v/>
      </c>
      <c r="J181" s="35" t="str">
        <f>IF(AND(ISNUMBER(Altitude), ISNUMBER(EToTable4[[#This Row],[Сана]])),  ROUND(101.3 * POWER( (293-0.0065 * Altitude) / 293, 5.26), 2), "")</f>
        <v/>
      </c>
      <c r="K181" s="33" t="str">
        <f>IF(ISNUMBER(EToTable4[[#This Row],[P]]), (Cp * EToTable4[[#This Row],[P]]) / (0.622 * 2.45), "")</f>
        <v/>
      </c>
      <c r="L18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1" s="35" t="str">
        <f>IF(ISNUMBER(EToTable4[[#This Row],[J]]), 0.409  * SIN( (2*PI()/365) * EToTable4[[#This Row],[J]] - 1.39), "")</f>
        <v/>
      </c>
      <c r="N181" s="30" t="str">
        <f>IF(ISNUMBER(EToTable4[[#This Row],[J]]), ROUND(1+0.033 * COS( (2*PI()/365) * EToTable4[[#This Row],[J]]), 4), "")</f>
        <v/>
      </c>
      <c r="O181" s="36" t="str">
        <f>IF(AND(ISNUMBER(Latitude), ISNUMBER(EToTable4[[#This Row],[Сана]])), ROUND((Latitude / 180) * PI(), 3), "")</f>
        <v/>
      </c>
      <c r="P181" s="35" t="str">
        <f>IF(AND(ISNUMBER(EToTable4[[#This Row],[φ]]), ISNUMBER(EToTable4[[#This Row],[δ (rad)]])), ACOS( - 1 * TAN(EToTable4[[#This Row],[φ]]) * TAN(EToTable4[[#This Row],[δ (rad)]])), "")</f>
        <v/>
      </c>
      <c r="Q18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1" s="35" t="str">
        <f xml:space="preserve"> IF(ISNUMBER(EToTable4[[#This Row],[ωs]]), ( 24 / PI()) * EToTable4[[#This Row],[ωs]], "")</f>
        <v/>
      </c>
      <c r="S181" s="35" t="str">
        <f>IF(ISNUMBER(EToTable4[[#This Row],[Тмин
(°С)]]), 0.6108 * EXP( 17.27 * EToTable4[[#This Row],[Тмин
(°С)]] / (EToTable4[[#This Row],[Тмин
(°С)]]+237.3)), "")</f>
        <v/>
      </c>
      <c r="T181" s="35" t="str">
        <f>IF(ISNUMBER(EToTable4[[#This Row],[Тмакс
(°С)]]), 0.6108 * EXP( 17.27 * EToTable4[[#This Row],[Тмакс
(°С)]] / (EToTable4[[#This Row],[Тмакс
(°С)]]+237.3)), "")</f>
        <v/>
      </c>
      <c r="U181" s="35" t="str">
        <f>IF(AND(ISNUMBER(EToTable4[[#This Row],[e° (Tmin)]]), ISNUMBER(EToTable4[[#This Row],[e° (Tmax)]])), (EToTable4[[#This Row],[e° (Tmax)]]+EToTable4[[#This Row],[e° (Tmin)]])/2, "")</f>
        <v/>
      </c>
      <c r="V181" s="28" t="str">
        <f>IF(ISNUMBER(EToTable4[[#This Row],[Tdew]]), 0.6108 * EXP( 17.27 * (EToTable4[[#This Row],[Tdew]]) / (EToTable4[[#This Row],[Tdew]]+237.3)), "")</f>
        <v/>
      </c>
      <c r="W181" s="30" t="str">
        <f xml:space="preserve"> EToTable4[[#This Row],[e° (Tdew)]]</f>
        <v/>
      </c>
      <c r="X181" s="28" t="str">
        <f>IF(AND(ISNUMBER(EToTable4[[#This Row],[es]]), ISNUMBER(EToTable4[[#This Row],[ea]])), EToTable4[[#This Row],[es]]-EToTable4[[#This Row],[ea]], "")</f>
        <v/>
      </c>
      <c r="Y181" s="35" t="str">
        <f>IF(ISNUMBER(EToTable4[[#This Row],[Ra]]), (as+bs)*EToTable4[[#This Row],[Ra]], "")</f>
        <v/>
      </c>
      <c r="Z18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1" s="35" t="str">
        <f>IF(ISNUMBER(EToTable4[[#This Row],[Rs]]), (1-albedo)*EToTable4[[#This Row],[Rs]], "")</f>
        <v/>
      </c>
      <c r="AB18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1" s="35" t="str">
        <f>IF(AND(ISNUMBER(EToTable4[[#This Row],[Rns]]), ISNUMBER(EToTable4[[#This Row],[Rnl]])), EToTable4[[#This Row],[Rns]]-EToTable4[[#This Row],[Rnl]], "")</f>
        <v/>
      </c>
      <c r="AD18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2" spans="1:31" x14ac:dyDescent="0.25">
      <c r="A182" s="20"/>
      <c r="B182" s="21"/>
      <c r="C182" s="22"/>
      <c r="D182" s="23"/>
      <c r="E182" s="46"/>
      <c r="F182" s="23"/>
      <c r="G18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2" s="44" t="str">
        <f>IF(AND(ISNUMBER(EToTable4[[#This Row],[Сана]]), ISNUMBER(EToTable4[[#This Row],[Тмин
(°С)]])), EToTable4[[#This Row],[Тмин
(°С)]]-TdewSubtract, "")</f>
        <v/>
      </c>
      <c r="I182" s="38" t="str">
        <f>IF(ISNUMBER(EToTable4[[#This Row],[Сана]]), _xlfn.DAYS(EToTable4[[#This Row],[Сана]], "1/1/" &amp; YEAR(EToTable4[[#This Row],[Сана]])) + 1, "")</f>
        <v/>
      </c>
      <c r="J182" s="35" t="str">
        <f>IF(AND(ISNUMBER(Altitude), ISNUMBER(EToTable4[[#This Row],[Сана]])),  ROUND(101.3 * POWER( (293-0.0065 * Altitude) / 293, 5.26), 2), "")</f>
        <v/>
      </c>
      <c r="K182" s="33" t="str">
        <f>IF(ISNUMBER(EToTable4[[#This Row],[P]]), (Cp * EToTable4[[#This Row],[P]]) / (0.622 * 2.45), "")</f>
        <v/>
      </c>
      <c r="L18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2" s="35" t="str">
        <f>IF(ISNUMBER(EToTable4[[#This Row],[J]]), 0.409  * SIN( (2*PI()/365) * EToTable4[[#This Row],[J]] - 1.39), "")</f>
        <v/>
      </c>
      <c r="N182" s="30" t="str">
        <f>IF(ISNUMBER(EToTable4[[#This Row],[J]]), ROUND(1+0.033 * COS( (2*PI()/365) * EToTable4[[#This Row],[J]]), 4), "")</f>
        <v/>
      </c>
      <c r="O182" s="36" t="str">
        <f>IF(AND(ISNUMBER(Latitude), ISNUMBER(EToTable4[[#This Row],[Сана]])), ROUND((Latitude / 180) * PI(), 3), "")</f>
        <v/>
      </c>
      <c r="P182" s="35" t="str">
        <f>IF(AND(ISNUMBER(EToTable4[[#This Row],[φ]]), ISNUMBER(EToTable4[[#This Row],[δ (rad)]])), ACOS( - 1 * TAN(EToTable4[[#This Row],[φ]]) * TAN(EToTable4[[#This Row],[δ (rad)]])), "")</f>
        <v/>
      </c>
      <c r="Q18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2" s="35" t="str">
        <f xml:space="preserve"> IF(ISNUMBER(EToTable4[[#This Row],[ωs]]), ( 24 / PI()) * EToTable4[[#This Row],[ωs]], "")</f>
        <v/>
      </c>
      <c r="S182" s="35" t="str">
        <f>IF(ISNUMBER(EToTable4[[#This Row],[Тмин
(°С)]]), 0.6108 * EXP( 17.27 * EToTable4[[#This Row],[Тмин
(°С)]] / (EToTable4[[#This Row],[Тмин
(°С)]]+237.3)), "")</f>
        <v/>
      </c>
      <c r="T182" s="35" t="str">
        <f>IF(ISNUMBER(EToTable4[[#This Row],[Тмакс
(°С)]]), 0.6108 * EXP( 17.27 * EToTable4[[#This Row],[Тмакс
(°С)]] / (EToTable4[[#This Row],[Тмакс
(°С)]]+237.3)), "")</f>
        <v/>
      </c>
      <c r="U182" s="35" t="str">
        <f>IF(AND(ISNUMBER(EToTable4[[#This Row],[e° (Tmin)]]), ISNUMBER(EToTable4[[#This Row],[e° (Tmax)]])), (EToTable4[[#This Row],[e° (Tmax)]]+EToTable4[[#This Row],[e° (Tmin)]])/2, "")</f>
        <v/>
      </c>
      <c r="V182" s="28" t="str">
        <f>IF(ISNUMBER(EToTable4[[#This Row],[Tdew]]), 0.6108 * EXP( 17.27 * (EToTable4[[#This Row],[Tdew]]) / (EToTable4[[#This Row],[Tdew]]+237.3)), "")</f>
        <v/>
      </c>
      <c r="W182" s="30" t="str">
        <f xml:space="preserve"> EToTable4[[#This Row],[e° (Tdew)]]</f>
        <v/>
      </c>
      <c r="X182" s="28" t="str">
        <f>IF(AND(ISNUMBER(EToTable4[[#This Row],[es]]), ISNUMBER(EToTable4[[#This Row],[ea]])), EToTable4[[#This Row],[es]]-EToTable4[[#This Row],[ea]], "")</f>
        <v/>
      </c>
      <c r="Y182" s="35" t="str">
        <f>IF(ISNUMBER(EToTable4[[#This Row],[Ra]]), (as+bs)*EToTable4[[#This Row],[Ra]], "")</f>
        <v/>
      </c>
      <c r="Z18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2" s="35" t="str">
        <f>IF(ISNUMBER(EToTable4[[#This Row],[Rs]]), (1-albedo)*EToTable4[[#This Row],[Rs]], "")</f>
        <v/>
      </c>
      <c r="AB18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2" s="35" t="str">
        <f>IF(AND(ISNUMBER(EToTable4[[#This Row],[Rns]]), ISNUMBER(EToTable4[[#This Row],[Rnl]])), EToTable4[[#This Row],[Rns]]-EToTable4[[#This Row],[Rnl]], "")</f>
        <v/>
      </c>
      <c r="AD18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3" spans="1:31" x14ac:dyDescent="0.25">
      <c r="A183" s="20"/>
      <c r="B183" s="21"/>
      <c r="C183" s="22"/>
      <c r="D183" s="23"/>
      <c r="E183" s="46"/>
      <c r="F183" s="23"/>
      <c r="G18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3" s="44" t="str">
        <f>IF(AND(ISNUMBER(EToTable4[[#This Row],[Сана]]), ISNUMBER(EToTable4[[#This Row],[Тмин
(°С)]])), EToTable4[[#This Row],[Тмин
(°С)]]-TdewSubtract, "")</f>
        <v/>
      </c>
      <c r="I183" s="38" t="str">
        <f>IF(ISNUMBER(EToTable4[[#This Row],[Сана]]), _xlfn.DAYS(EToTable4[[#This Row],[Сана]], "1/1/" &amp; YEAR(EToTable4[[#This Row],[Сана]])) + 1, "")</f>
        <v/>
      </c>
      <c r="J183" s="35" t="str">
        <f>IF(AND(ISNUMBER(Altitude), ISNUMBER(EToTable4[[#This Row],[Сана]])),  ROUND(101.3 * POWER( (293-0.0065 * Altitude) / 293, 5.26), 2), "")</f>
        <v/>
      </c>
      <c r="K183" s="33" t="str">
        <f>IF(ISNUMBER(EToTable4[[#This Row],[P]]), (Cp * EToTable4[[#This Row],[P]]) / (0.622 * 2.45), "")</f>
        <v/>
      </c>
      <c r="L18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3" s="35" t="str">
        <f>IF(ISNUMBER(EToTable4[[#This Row],[J]]), 0.409  * SIN( (2*PI()/365) * EToTable4[[#This Row],[J]] - 1.39), "")</f>
        <v/>
      </c>
      <c r="N183" s="30" t="str">
        <f>IF(ISNUMBER(EToTable4[[#This Row],[J]]), ROUND(1+0.033 * COS( (2*PI()/365) * EToTable4[[#This Row],[J]]), 4), "")</f>
        <v/>
      </c>
      <c r="O183" s="36" t="str">
        <f>IF(AND(ISNUMBER(Latitude), ISNUMBER(EToTable4[[#This Row],[Сана]])), ROUND((Latitude / 180) * PI(), 3), "")</f>
        <v/>
      </c>
      <c r="P183" s="35" t="str">
        <f>IF(AND(ISNUMBER(EToTable4[[#This Row],[φ]]), ISNUMBER(EToTable4[[#This Row],[δ (rad)]])), ACOS( - 1 * TAN(EToTable4[[#This Row],[φ]]) * TAN(EToTable4[[#This Row],[δ (rad)]])), "")</f>
        <v/>
      </c>
      <c r="Q18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3" s="35" t="str">
        <f xml:space="preserve"> IF(ISNUMBER(EToTable4[[#This Row],[ωs]]), ( 24 / PI()) * EToTable4[[#This Row],[ωs]], "")</f>
        <v/>
      </c>
      <c r="S183" s="35" t="str">
        <f>IF(ISNUMBER(EToTable4[[#This Row],[Тмин
(°С)]]), 0.6108 * EXP( 17.27 * EToTable4[[#This Row],[Тмин
(°С)]] / (EToTable4[[#This Row],[Тмин
(°С)]]+237.3)), "")</f>
        <v/>
      </c>
      <c r="T183" s="35" t="str">
        <f>IF(ISNUMBER(EToTable4[[#This Row],[Тмакс
(°С)]]), 0.6108 * EXP( 17.27 * EToTable4[[#This Row],[Тмакс
(°С)]] / (EToTable4[[#This Row],[Тмакс
(°С)]]+237.3)), "")</f>
        <v/>
      </c>
      <c r="U183" s="35" t="str">
        <f>IF(AND(ISNUMBER(EToTable4[[#This Row],[e° (Tmin)]]), ISNUMBER(EToTable4[[#This Row],[e° (Tmax)]])), (EToTable4[[#This Row],[e° (Tmax)]]+EToTable4[[#This Row],[e° (Tmin)]])/2, "")</f>
        <v/>
      </c>
      <c r="V183" s="28" t="str">
        <f>IF(ISNUMBER(EToTable4[[#This Row],[Tdew]]), 0.6108 * EXP( 17.27 * (EToTable4[[#This Row],[Tdew]]) / (EToTable4[[#This Row],[Tdew]]+237.3)), "")</f>
        <v/>
      </c>
      <c r="W183" s="30" t="str">
        <f xml:space="preserve"> EToTable4[[#This Row],[e° (Tdew)]]</f>
        <v/>
      </c>
      <c r="X183" s="28" t="str">
        <f>IF(AND(ISNUMBER(EToTable4[[#This Row],[es]]), ISNUMBER(EToTable4[[#This Row],[ea]])), EToTable4[[#This Row],[es]]-EToTable4[[#This Row],[ea]], "")</f>
        <v/>
      </c>
      <c r="Y183" s="35" t="str">
        <f>IF(ISNUMBER(EToTable4[[#This Row],[Ra]]), (as+bs)*EToTable4[[#This Row],[Ra]], "")</f>
        <v/>
      </c>
      <c r="Z18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3" s="35" t="str">
        <f>IF(ISNUMBER(EToTable4[[#This Row],[Rs]]), (1-albedo)*EToTable4[[#This Row],[Rs]], "")</f>
        <v/>
      </c>
      <c r="AB18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3" s="35" t="str">
        <f>IF(AND(ISNUMBER(EToTable4[[#This Row],[Rns]]), ISNUMBER(EToTable4[[#This Row],[Rnl]])), EToTable4[[#This Row],[Rns]]-EToTable4[[#This Row],[Rnl]], "")</f>
        <v/>
      </c>
      <c r="AD18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4" spans="1:31" x14ac:dyDescent="0.25">
      <c r="A184" s="20"/>
      <c r="B184" s="21"/>
      <c r="C184" s="22"/>
      <c r="D184" s="23"/>
      <c r="E184" s="46"/>
      <c r="F184" s="23"/>
      <c r="G18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4" s="44" t="str">
        <f>IF(AND(ISNUMBER(EToTable4[[#This Row],[Сана]]), ISNUMBER(EToTable4[[#This Row],[Тмин
(°С)]])), EToTable4[[#This Row],[Тмин
(°С)]]-TdewSubtract, "")</f>
        <v/>
      </c>
      <c r="I184" s="38" t="str">
        <f>IF(ISNUMBER(EToTable4[[#This Row],[Сана]]), _xlfn.DAYS(EToTable4[[#This Row],[Сана]], "1/1/" &amp; YEAR(EToTable4[[#This Row],[Сана]])) + 1, "")</f>
        <v/>
      </c>
      <c r="J184" s="35" t="str">
        <f>IF(AND(ISNUMBER(Altitude), ISNUMBER(EToTable4[[#This Row],[Сана]])),  ROUND(101.3 * POWER( (293-0.0065 * Altitude) / 293, 5.26), 2), "")</f>
        <v/>
      </c>
      <c r="K184" s="33" t="str">
        <f>IF(ISNUMBER(EToTable4[[#This Row],[P]]), (Cp * EToTable4[[#This Row],[P]]) / (0.622 * 2.45), "")</f>
        <v/>
      </c>
      <c r="L18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4" s="35" t="str">
        <f>IF(ISNUMBER(EToTable4[[#This Row],[J]]), 0.409  * SIN( (2*PI()/365) * EToTable4[[#This Row],[J]] - 1.39), "")</f>
        <v/>
      </c>
      <c r="N184" s="30" t="str">
        <f>IF(ISNUMBER(EToTable4[[#This Row],[J]]), ROUND(1+0.033 * COS( (2*PI()/365) * EToTable4[[#This Row],[J]]), 4), "")</f>
        <v/>
      </c>
      <c r="O184" s="36" t="str">
        <f>IF(AND(ISNUMBER(Latitude), ISNUMBER(EToTable4[[#This Row],[Сана]])), ROUND((Latitude / 180) * PI(), 3), "")</f>
        <v/>
      </c>
      <c r="P184" s="35" t="str">
        <f>IF(AND(ISNUMBER(EToTable4[[#This Row],[φ]]), ISNUMBER(EToTable4[[#This Row],[δ (rad)]])), ACOS( - 1 * TAN(EToTable4[[#This Row],[φ]]) * TAN(EToTable4[[#This Row],[δ (rad)]])), "")</f>
        <v/>
      </c>
      <c r="Q18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4" s="35" t="str">
        <f xml:space="preserve"> IF(ISNUMBER(EToTable4[[#This Row],[ωs]]), ( 24 / PI()) * EToTable4[[#This Row],[ωs]], "")</f>
        <v/>
      </c>
      <c r="S184" s="35" t="str">
        <f>IF(ISNUMBER(EToTable4[[#This Row],[Тмин
(°С)]]), 0.6108 * EXP( 17.27 * EToTable4[[#This Row],[Тмин
(°С)]] / (EToTable4[[#This Row],[Тмин
(°С)]]+237.3)), "")</f>
        <v/>
      </c>
      <c r="T184" s="35" t="str">
        <f>IF(ISNUMBER(EToTable4[[#This Row],[Тмакс
(°С)]]), 0.6108 * EXP( 17.27 * EToTable4[[#This Row],[Тмакс
(°С)]] / (EToTable4[[#This Row],[Тмакс
(°С)]]+237.3)), "")</f>
        <v/>
      </c>
      <c r="U184" s="35" t="str">
        <f>IF(AND(ISNUMBER(EToTable4[[#This Row],[e° (Tmin)]]), ISNUMBER(EToTable4[[#This Row],[e° (Tmax)]])), (EToTable4[[#This Row],[e° (Tmax)]]+EToTable4[[#This Row],[e° (Tmin)]])/2, "")</f>
        <v/>
      </c>
      <c r="V184" s="28" t="str">
        <f>IF(ISNUMBER(EToTable4[[#This Row],[Tdew]]), 0.6108 * EXP( 17.27 * (EToTable4[[#This Row],[Tdew]]) / (EToTable4[[#This Row],[Tdew]]+237.3)), "")</f>
        <v/>
      </c>
      <c r="W184" s="30" t="str">
        <f xml:space="preserve"> EToTable4[[#This Row],[e° (Tdew)]]</f>
        <v/>
      </c>
      <c r="X184" s="28" t="str">
        <f>IF(AND(ISNUMBER(EToTable4[[#This Row],[es]]), ISNUMBER(EToTable4[[#This Row],[ea]])), EToTable4[[#This Row],[es]]-EToTable4[[#This Row],[ea]], "")</f>
        <v/>
      </c>
      <c r="Y184" s="35" t="str">
        <f>IF(ISNUMBER(EToTable4[[#This Row],[Ra]]), (as+bs)*EToTable4[[#This Row],[Ra]], "")</f>
        <v/>
      </c>
      <c r="Z18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4" s="35" t="str">
        <f>IF(ISNUMBER(EToTable4[[#This Row],[Rs]]), (1-albedo)*EToTable4[[#This Row],[Rs]], "")</f>
        <v/>
      </c>
      <c r="AB18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4" s="35" t="str">
        <f>IF(AND(ISNUMBER(EToTable4[[#This Row],[Rns]]), ISNUMBER(EToTable4[[#This Row],[Rnl]])), EToTable4[[#This Row],[Rns]]-EToTable4[[#This Row],[Rnl]], "")</f>
        <v/>
      </c>
      <c r="AD18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5" spans="1:31" x14ac:dyDescent="0.25">
      <c r="A185" s="20"/>
      <c r="B185" s="21"/>
      <c r="C185" s="22"/>
      <c r="D185" s="23"/>
      <c r="E185" s="46"/>
      <c r="F185" s="23"/>
      <c r="G18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5" s="44" t="str">
        <f>IF(AND(ISNUMBER(EToTable4[[#This Row],[Сана]]), ISNUMBER(EToTable4[[#This Row],[Тмин
(°С)]])), EToTable4[[#This Row],[Тмин
(°С)]]-TdewSubtract, "")</f>
        <v/>
      </c>
      <c r="I185" s="38" t="str">
        <f>IF(ISNUMBER(EToTable4[[#This Row],[Сана]]), _xlfn.DAYS(EToTable4[[#This Row],[Сана]], "1/1/" &amp; YEAR(EToTable4[[#This Row],[Сана]])) + 1, "")</f>
        <v/>
      </c>
      <c r="J185" s="35" t="str">
        <f>IF(AND(ISNUMBER(Altitude), ISNUMBER(EToTable4[[#This Row],[Сана]])),  ROUND(101.3 * POWER( (293-0.0065 * Altitude) / 293, 5.26), 2), "")</f>
        <v/>
      </c>
      <c r="K185" s="33" t="str">
        <f>IF(ISNUMBER(EToTable4[[#This Row],[P]]), (Cp * EToTable4[[#This Row],[P]]) / (0.622 * 2.45), "")</f>
        <v/>
      </c>
      <c r="L18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5" s="35" t="str">
        <f>IF(ISNUMBER(EToTable4[[#This Row],[J]]), 0.409  * SIN( (2*PI()/365) * EToTable4[[#This Row],[J]] - 1.39), "")</f>
        <v/>
      </c>
      <c r="N185" s="30" t="str">
        <f>IF(ISNUMBER(EToTable4[[#This Row],[J]]), ROUND(1+0.033 * COS( (2*PI()/365) * EToTable4[[#This Row],[J]]), 4), "")</f>
        <v/>
      </c>
      <c r="O185" s="36" t="str">
        <f>IF(AND(ISNUMBER(Latitude), ISNUMBER(EToTable4[[#This Row],[Сана]])), ROUND((Latitude / 180) * PI(), 3), "")</f>
        <v/>
      </c>
      <c r="P185" s="35" t="str">
        <f>IF(AND(ISNUMBER(EToTable4[[#This Row],[φ]]), ISNUMBER(EToTable4[[#This Row],[δ (rad)]])), ACOS( - 1 * TAN(EToTable4[[#This Row],[φ]]) * TAN(EToTable4[[#This Row],[δ (rad)]])), "")</f>
        <v/>
      </c>
      <c r="Q18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5" s="35" t="str">
        <f xml:space="preserve"> IF(ISNUMBER(EToTable4[[#This Row],[ωs]]), ( 24 / PI()) * EToTable4[[#This Row],[ωs]], "")</f>
        <v/>
      </c>
      <c r="S185" s="35" t="str">
        <f>IF(ISNUMBER(EToTable4[[#This Row],[Тмин
(°С)]]), 0.6108 * EXP( 17.27 * EToTable4[[#This Row],[Тмин
(°С)]] / (EToTable4[[#This Row],[Тмин
(°С)]]+237.3)), "")</f>
        <v/>
      </c>
      <c r="T185" s="35" t="str">
        <f>IF(ISNUMBER(EToTable4[[#This Row],[Тмакс
(°С)]]), 0.6108 * EXP( 17.27 * EToTable4[[#This Row],[Тмакс
(°С)]] / (EToTable4[[#This Row],[Тмакс
(°С)]]+237.3)), "")</f>
        <v/>
      </c>
      <c r="U185" s="35" t="str">
        <f>IF(AND(ISNUMBER(EToTable4[[#This Row],[e° (Tmin)]]), ISNUMBER(EToTable4[[#This Row],[e° (Tmax)]])), (EToTable4[[#This Row],[e° (Tmax)]]+EToTable4[[#This Row],[e° (Tmin)]])/2, "")</f>
        <v/>
      </c>
      <c r="V185" s="28" t="str">
        <f>IF(ISNUMBER(EToTable4[[#This Row],[Tdew]]), 0.6108 * EXP( 17.27 * (EToTable4[[#This Row],[Tdew]]) / (EToTable4[[#This Row],[Tdew]]+237.3)), "")</f>
        <v/>
      </c>
      <c r="W185" s="30" t="str">
        <f xml:space="preserve"> EToTable4[[#This Row],[e° (Tdew)]]</f>
        <v/>
      </c>
      <c r="X185" s="28" t="str">
        <f>IF(AND(ISNUMBER(EToTable4[[#This Row],[es]]), ISNUMBER(EToTable4[[#This Row],[ea]])), EToTable4[[#This Row],[es]]-EToTable4[[#This Row],[ea]], "")</f>
        <v/>
      </c>
      <c r="Y185" s="35" t="str">
        <f>IF(ISNUMBER(EToTable4[[#This Row],[Ra]]), (as+bs)*EToTable4[[#This Row],[Ra]], "")</f>
        <v/>
      </c>
      <c r="Z18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5" s="35" t="str">
        <f>IF(ISNUMBER(EToTable4[[#This Row],[Rs]]), (1-albedo)*EToTable4[[#This Row],[Rs]], "")</f>
        <v/>
      </c>
      <c r="AB18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5" s="35" t="str">
        <f>IF(AND(ISNUMBER(EToTable4[[#This Row],[Rns]]), ISNUMBER(EToTable4[[#This Row],[Rnl]])), EToTable4[[#This Row],[Rns]]-EToTable4[[#This Row],[Rnl]], "")</f>
        <v/>
      </c>
      <c r="AD18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6" spans="1:31" x14ac:dyDescent="0.25">
      <c r="A186" s="20"/>
      <c r="B186" s="21"/>
      <c r="C186" s="22"/>
      <c r="D186" s="23"/>
      <c r="E186" s="46"/>
      <c r="F186" s="23"/>
      <c r="G18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6" s="44" t="str">
        <f>IF(AND(ISNUMBER(EToTable4[[#This Row],[Сана]]), ISNUMBER(EToTable4[[#This Row],[Тмин
(°С)]])), EToTable4[[#This Row],[Тмин
(°С)]]-TdewSubtract, "")</f>
        <v/>
      </c>
      <c r="I186" s="38" t="str">
        <f>IF(ISNUMBER(EToTable4[[#This Row],[Сана]]), _xlfn.DAYS(EToTable4[[#This Row],[Сана]], "1/1/" &amp; YEAR(EToTable4[[#This Row],[Сана]])) + 1, "")</f>
        <v/>
      </c>
      <c r="J186" s="35" t="str">
        <f>IF(AND(ISNUMBER(Altitude), ISNUMBER(EToTable4[[#This Row],[Сана]])),  ROUND(101.3 * POWER( (293-0.0065 * Altitude) / 293, 5.26), 2), "")</f>
        <v/>
      </c>
      <c r="K186" s="33" t="str">
        <f>IF(ISNUMBER(EToTable4[[#This Row],[P]]), (Cp * EToTable4[[#This Row],[P]]) / (0.622 * 2.45), "")</f>
        <v/>
      </c>
      <c r="L18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6" s="35" t="str">
        <f>IF(ISNUMBER(EToTable4[[#This Row],[J]]), 0.409  * SIN( (2*PI()/365) * EToTable4[[#This Row],[J]] - 1.39), "")</f>
        <v/>
      </c>
      <c r="N186" s="30" t="str">
        <f>IF(ISNUMBER(EToTable4[[#This Row],[J]]), ROUND(1+0.033 * COS( (2*PI()/365) * EToTable4[[#This Row],[J]]), 4), "")</f>
        <v/>
      </c>
      <c r="O186" s="36" t="str">
        <f>IF(AND(ISNUMBER(Latitude), ISNUMBER(EToTable4[[#This Row],[Сана]])), ROUND((Latitude / 180) * PI(), 3), "")</f>
        <v/>
      </c>
      <c r="P186" s="35" t="str">
        <f>IF(AND(ISNUMBER(EToTable4[[#This Row],[φ]]), ISNUMBER(EToTable4[[#This Row],[δ (rad)]])), ACOS( - 1 * TAN(EToTable4[[#This Row],[φ]]) * TAN(EToTable4[[#This Row],[δ (rad)]])), "")</f>
        <v/>
      </c>
      <c r="Q18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6" s="35" t="str">
        <f xml:space="preserve"> IF(ISNUMBER(EToTable4[[#This Row],[ωs]]), ( 24 / PI()) * EToTable4[[#This Row],[ωs]], "")</f>
        <v/>
      </c>
      <c r="S186" s="35" t="str">
        <f>IF(ISNUMBER(EToTable4[[#This Row],[Тмин
(°С)]]), 0.6108 * EXP( 17.27 * EToTable4[[#This Row],[Тмин
(°С)]] / (EToTable4[[#This Row],[Тмин
(°С)]]+237.3)), "")</f>
        <v/>
      </c>
      <c r="T186" s="35" t="str">
        <f>IF(ISNUMBER(EToTable4[[#This Row],[Тмакс
(°С)]]), 0.6108 * EXP( 17.27 * EToTable4[[#This Row],[Тмакс
(°С)]] / (EToTable4[[#This Row],[Тмакс
(°С)]]+237.3)), "")</f>
        <v/>
      </c>
      <c r="U186" s="35" t="str">
        <f>IF(AND(ISNUMBER(EToTable4[[#This Row],[e° (Tmin)]]), ISNUMBER(EToTable4[[#This Row],[e° (Tmax)]])), (EToTable4[[#This Row],[e° (Tmax)]]+EToTable4[[#This Row],[e° (Tmin)]])/2, "")</f>
        <v/>
      </c>
      <c r="V186" s="28" t="str">
        <f>IF(ISNUMBER(EToTable4[[#This Row],[Tdew]]), 0.6108 * EXP( 17.27 * (EToTable4[[#This Row],[Tdew]]) / (EToTable4[[#This Row],[Tdew]]+237.3)), "")</f>
        <v/>
      </c>
      <c r="W186" s="30" t="str">
        <f xml:space="preserve"> EToTable4[[#This Row],[e° (Tdew)]]</f>
        <v/>
      </c>
      <c r="X186" s="28" t="str">
        <f>IF(AND(ISNUMBER(EToTable4[[#This Row],[es]]), ISNUMBER(EToTable4[[#This Row],[ea]])), EToTable4[[#This Row],[es]]-EToTable4[[#This Row],[ea]], "")</f>
        <v/>
      </c>
      <c r="Y186" s="35" t="str">
        <f>IF(ISNUMBER(EToTable4[[#This Row],[Ra]]), (as+bs)*EToTable4[[#This Row],[Ra]], "")</f>
        <v/>
      </c>
      <c r="Z18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6" s="35" t="str">
        <f>IF(ISNUMBER(EToTable4[[#This Row],[Rs]]), (1-albedo)*EToTable4[[#This Row],[Rs]], "")</f>
        <v/>
      </c>
      <c r="AB18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6" s="35" t="str">
        <f>IF(AND(ISNUMBER(EToTable4[[#This Row],[Rns]]), ISNUMBER(EToTable4[[#This Row],[Rnl]])), EToTable4[[#This Row],[Rns]]-EToTable4[[#This Row],[Rnl]], "")</f>
        <v/>
      </c>
      <c r="AD18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7" spans="1:31" x14ac:dyDescent="0.25">
      <c r="A187" s="20"/>
      <c r="B187" s="21"/>
      <c r="C187" s="22"/>
      <c r="D187" s="23"/>
      <c r="E187" s="46"/>
      <c r="F187" s="23"/>
      <c r="G18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7" s="44" t="str">
        <f>IF(AND(ISNUMBER(EToTable4[[#This Row],[Сана]]), ISNUMBER(EToTable4[[#This Row],[Тмин
(°С)]])), EToTable4[[#This Row],[Тмин
(°С)]]-TdewSubtract, "")</f>
        <v/>
      </c>
      <c r="I187" s="38" t="str">
        <f>IF(ISNUMBER(EToTable4[[#This Row],[Сана]]), _xlfn.DAYS(EToTable4[[#This Row],[Сана]], "1/1/" &amp; YEAR(EToTable4[[#This Row],[Сана]])) + 1, "")</f>
        <v/>
      </c>
      <c r="J187" s="35" t="str">
        <f>IF(AND(ISNUMBER(Altitude), ISNUMBER(EToTable4[[#This Row],[Сана]])),  ROUND(101.3 * POWER( (293-0.0065 * Altitude) / 293, 5.26), 2), "")</f>
        <v/>
      </c>
      <c r="K187" s="33" t="str">
        <f>IF(ISNUMBER(EToTable4[[#This Row],[P]]), (Cp * EToTable4[[#This Row],[P]]) / (0.622 * 2.45), "")</f>
        <v/>
      </c>
      <c r="L18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7" s="35" t="str">
        <f>IF(ISNUMBER(EToTable4[[#This Row],[J]]), 0.409  * SIN( (2*PI()/365) * EToTable4[[#This Row],[J]] - 1.39), "")</f>
        <v/>
      </c>
      <c r="N187" s="30" t="str">
        <f>IF(ISNUMBER(EToTable4[[#This Row],[J]]), ROUND(1+0.033 * COS( (2*PI()/365) * EToTable4[[#This Row],[J]]), 4), "")</f>
        <v/>
      </c>
      <c r="O187" s="36" t="str">
        <f>IF(AND(ISNUMBER(Latitude), ISNUMBER(EToTable4[[#This Row],[Сана]])), ROUND((Latitude / 180) * PI(), 3), "")</f>
        <v/>
      </c>
      <c r="P187" s="35" t="str">
        <f>IF(AND(ISNUMBER(EToTable4[[#This Row],[φ]]), ISNUMBER(EToTable4[[#This Row],[δ (rad)]])), ACOS( - 1 * TAN(EToTable4[[#This Row],[φ]]) * TAN(EToTable4[[#This Row],[δ (rad)]])), "")</f>
        <v/>
      </c>
      <c r="Q18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7" s="35" t="str">
        <f xml:space="preserve"> IF(ISNUMBER(EToTable4[[#This Row],[ωs]]), ( 24 / PI()) * EToTable4[[#This Row],[ωs]], "")</f>
        <v/>
      </c>
      <c r="S187" s="35" t="str">
        <f>IF(ISNUMBER(EToTable4[[#This Row],[Тмин
(°С)]]), 0.6108 * EXP( 17.27 * EToTable4[[#This Row],[Тмин
(°С)]] / (EToTable4[[#This Row],[Тмин
(°С)]]+237.3)), "")</f>
        <v/>
      </c>
      <c r="T187" s="35" t="str">
        <f>IF(ISNUMBER(EToTable4[[#This Row],[Тмакс
(°С)]]), 0.6108 * EXP( 17.27 * EToTable4[[#This Row],[Тмакс
(°С)]] / (EToTable4[[#This Row],[Тмакс
(°С)]]+237.3)), "")</f>
        <v/>
      </c>
      <c r="U187" s="35" t="str">
        <f>IF(AND(ISNUMBER(EToTable4[[#This Row],[e° (Tmin)]]), ISNUMBER(EToTable4[[#This Row],[e° (Tmax)]])), (EToTable4[[#This Row],[e° (Tmax)]]+EToTable4[[#This Row],[e° (Tmin)]])/2, "")</f>
        <v/>
      </c>
      <c r="V187" s="28" t="str">
        <f>IF(ISNUMBER(EToTable4[[#This Row],[Tdew]]), 0.6108 * EXP( 17.27 * (EToTable4[[#This Row],[Tdew]]) / (EToTable4[[#This Row],[Tdew]]+237.3)), "")</f>
        <v/>
      </c>
      <c r="W187" s="30" t="str">
        <f xml:space="preserve"> EToTable4[[#This Row],[e° (Tdew)]]</f>
        <v/>
      </c>
      <c r="X187" s="28" t="str">
        <f>IF(AND(ISNUMBER(EToTable4[[#This Row],[es]]), ISNUMBER(EToTable4[[#This Row],[ea]])), EToTable4[[#This Row],[es]]-EToTable4[[#This Row],[ea]], "")</f>
        <v/>
      </c>
      <c r="Y187" s="35" t="str">
        <f>IF(ISNUMBER(EToTable4[[#This Row],[Ra]]), (as+bs)*EToTable4[[#This Row],[Ra]], "")</f>
        <v/>
      </c>
      <c r="Z18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7" s="35" t="str">
        <f>IF(ISNUMBER(EToTable4[[#This Row],[Rs]]), (1-albedo)*EToTable4[[#This Row],[Rs]], "")</f>
        <v/>
      </c>
      <c r="AB18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7" s="35" t="str">
        <f>IF(AND(ISNUMBER(EToTable4[[#This Row],[Rns]]), ISNUMBER(EToTable4[[#This Row],[Rnl]])), EToTable4[[#This Row],[Rns]]-EToTable4[[#This Row],[Rnl]], "")</f>
        <v/>
      </c>
      <c r="AD18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8" spans="1:31" x14ac:dyDescent="0.25">
      <c r="A188" s="20"/>
      <c r="B188" s="21"/>
      <c r="C188" s="22"/>
      <c r="D188" s="23"/>
      <c r="E188" s="46"/>
      <c r="F188" s="23"/>
      <c r="G18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8" s="44" t="str">
        <f>IF(AND(ISNUMBER(EToTable4[[#This Row],[Сана]]), ISNUMBER(EToTable4[[#This Row],[Тмин
(°С)]])), EToTable4[[#This Row],[Тмин
(°С)]]-TdewSubtract, "")</f>
        <v/>
      </c>
      <c r="I188" s="38" t="str">
        <f>IF(ISNUMBER(EToTable4[[#This Row],[Сана]]), _xlfn.DAYS(EToTable4[[#This Row],[Сана]], "1/1/" &amp; YEAR(EToTable4[[#This Row],[Сана]])) + 1, "")</f>
        <v/>
      </c>
      <c r="J188" s="35" t="str">
        <f>IF(AND(ISNUMBER(Altitude), ISNUMBER(EToTable4[[#This Row],[Сана]])),  ROUND(101.3 * POWER( (293-0.0065 * Altitude) / 293, 5.26), 2), "")</f>
        <v/>
      </c>
      <c r="K188" s="33" t="str">
        <f>IF(ISNUMBER(EToTable4[[#This Row],[P]]), (Cp * EToTable4[[#This Row],[P]]) / (0.622 * 2.45), "")</f>
        <v/>
      </c>
      <c r="L18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8" s="35" t="str">
        <f>IF(ISNUMBER(EToTable4[[#This Row],[J]]), 0.409  * SIN( (2*PI()/365) * EToTable4[[#This Row],[J]] - 1.39), "")</f>
        <v/>
      </c>
      <c r="N188" s="30" t="str">
        <f>IF(ISNUMBER(EToTable4[[#This Row],[J]]), ROUND(1+0.033 * COS( (2*PI()/365) * EToTable4[[#This Row],[J]]), 4), "")</f>
        <v/>
      </c>
      <c r="O188" s="36" t="str">
        <f>IF(AND(ISNUMBER(Latitude), ISNUMBER(EToTable4[[#This Row],[Сана]])), ROUND((Latitude / 180) * PI(), 3), "")</f>
        <v/>
      </c>
      <c r="P188" s="35" t="str">
        <f>IF(AND(ISNUMBER(EToTable4[[#This Row],[φ]]), ISNUMBER(EToTable4[[#This Row],[δ (rad)]])), ACOS( - 1 * TAN(EToTable4[[#This Row],[φ]]) * TAN(EToTable4[[#This Row],[δ (rad)]])), "")</f>
        <v/>
      </c>
      <c r="Q18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8" s="35" t="str">
        <f xml:space="preserve"> IF(ISNUMBER(EToTable4[[#This Row],[ωs]]), ( 24 / PI()) * EToTable4[[#This Row],[ωs]], "")</f>
        <v/>
      </c>
      <c r="S188" s="35" t="str">
        <f>IF(ISNUMBER(EToTable4[[#This Row],[Тмин
(°С)]]), 0.6108 * EXP( 17.27 * EToTable4[[#This Row],[Тмин
(°С)]] / (EToTable4[[#This Row],[Тмин
(°С)]]+237.3)), "")</f>
        <v/>
      </c>
      <c r="T188" s="35" t="str">
        <f>IF(ISNUMBER(EToTable4[[#This Row],[Тмакс
(°С)]]), 0.6108 * EXP( 17.27 * EToTable4[[#This Row],[Тмакс
(°С)]] / (EToTable4[[#This Row],[Тмакс
(°С)]]+237.3)), "")</f>
        <v/>
      </c>
      <c r="U188" s="35" t="str">
        <f>IF(AND(ISNUMBER(EToTable4[[#This Row],[e° (Tmin)]]), ISNUMBER(EToTable4[[#This Row],[e° (Tmax)]])), (EToTable4[[#This Row],[e° (Tmax)]]+EToTable4[[#This Row],[e° (Tmin)]])/2, "")</f>
        <v/>
      </c>
      <c r="V188" s="28" t="str">
        <f>IF(ISNUMBER(EToTable4[[#This Row],[Tdew]]), 0.6108 * EXP( 17.27 * (EToTable4[[#This Row],[Tdew]]) / (EToTable4[[#This Row],[Tdew]]+237.3)), "")</f>
        <v/>
      </c>
      <c r="W188" s="30" t="str">
        <f xml:space="preserve"> EToTable4[[#This Row],[e° (Tdew)]]</f>
        <v/>
      </c>
      <c r="X188" s="28" t="str">
        <f>IF(AND(ISNUMBER(EToTable4[[#This Row],[es]]), ISNUMBER(EToTable4[[#This Row],[ea]])), EToTable4[[#This Row],[es]]-EToTable4[[#This Row],[ea]], "")</f>
        <v/>
      </c>
      <c r="Y188" s="35" t="str">
        <f>IF(ISNUMBER(EToTable4[[#This Row],[Ra]]), (as+bs)*EToTable4[[#This Row],[Ra]], "")</f>
        <v/>
      </c>
      <c r="Z18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8" s="35" t="str">
        <f>IF(ISNUMBER(EToTable4[[#This Row],[Rs]]), (1-albedo)*EToTable4[[#This Row],[Rs]], "")</f>
        <v/>
      </c>
      <c r="AB18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8" s="35" t="str">
        <f>IF(AND(ISNUMBER(EToTable4[[#This Row],[Rns]]), ISNUMBER(EToTable4[[#This Row],[Rnl]])), EToTable4[[#This Row],[Rns]]-EToTable4[[#This Row],[Rnl]], "")</f>
        <v/>
      </c>
      <c r="AD18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89" spans="1:31" x14ac:dyDescent="0.25">
      <c r="A189" s="20"/>
      <c r="B189" s="21"/>
      <c r="C189" s="22"/>
      <c r="D189" s="23"/>
      <c r="E189" s="46"/>
      <c r="F189" s="23"/>
      <c r="G18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89" s="44" t="str">
        <f>IF(AND(ISNUMBER(EToTable4[[#This Row],[Сана]]), ISNUMBER(EToTable4[[#This Row],[Тмин
(°С)]])), EToTable4[[#This Row],[Тмин
(°С)]]-TdewSubtract, "")</f>
        <v/>
      </c>
      <c r="I189" s="38" t="str">
        <f>IF(ISNUMBER(EToTable4[[#This Row],[Сана]]), _xlfn.DAYS(EToTable4[[#This Row],[Сана]], "1/1/" &amp; YEAR(EToTable4[[#This Row],[Сана]])) + 1, "")</f>
        <v/>
      </c>
      <c r="J189" s="35" t="str">
        <f>IF(AND(ISNUMBER(Altitude), ISNUMBER(EToTable4[[#This Row],[Сана]])),  ROUND(101.3 * POWER( (293-0.0065 * Altitude) / 293, 5.26), 2), "")</f>
        <v/>
      </c>
      <c r="K189" s="33" t="str">
        <f>IF(ISNUMBER(EToTable4[[#This Row],[P]]), (Cp * EToTable4[[#This Row],[P]]) / (0.622 * 2.45), "")</f>
        <v/>
      </c>
      <c r="L18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89" s="35" t="str">
        <f>IF(ISNUMBER(EToTable4[[#This Row],[J]]), 0.409  * SIN( (2*PI()/365) * EToTable4[[#This Row],[J]] - 1.39), "")</f>
        <v/>
      </c>
      <c r="N189" s="30" t="str">
        <f>IF(ISNUMBER(EToTable4[[#This Row],[J]]), ROUND(1+0.033 * COS( (2*PI()/365) * EToTable4[[#This Row],[J]]), 4), "")</f>
        <v/>
      </c>
      <c r="O189" s="36" t="str">
        <f>IF(AND(ISNUMBER(Latitude), ISNUMBER(EToTable4[[#This Row],[Сана]])), ROUND((Latitude / 180) * PI(), 3), "")</f>
        <v/>
      </c>
      <c r="P189" s="35" t="str">
        <f>IF(AND(ISNUMBER(EToTable4[[#This Row],[φ]]), ISNUMBER(EToTable4[[#This Row],[δ (rad)]])), ACOS( - 1 * TAN(EToTable4[[#This Row],[φ]]) * TAN(EToTable4[[#This Row],[δ (rad)]])), "")</f>
        <v/>
      </c>
      <c r="Q18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89" s="35" t="str">
        <f xml:space="preserve"> IF(ISNUMBER(EToTable4[[#This Row],[ωs]]), ( 24 / PI()) * EToTable4[[#This Row],[ωs]], "")</f>
        <v/>
      </c>
      <c r="S189" s="35" t="str">
        <f>IF(ISNUMBER(EToTable4[[#This Row],[Тмин
(°С)]]), 0.6108 * EXP( 17.27 * EToTable4[[#This Row],[Тмин
(°С)]] / (EToTable4[[#This Row],[Тмин
(°С)]]+237.3)), "")</f>
        <v/>
      </c>
      <c r="T189" s="35" t="str">
        <f>IF(ISNUMBER(EToTable4[[#This Row],[Тмакс
(°С)]]), 0.6108 * EXP( 17.27 * EToTable4[[#This Row],[Тмакс
(°С)]] / (EToTable4[[#This Row],[Тмакс
(°С)]]+237.3)), "")</f>
        <v/>
      </c>
      <c r="U189" s="35" t="str">
        <f>IF(AND(ISNUMBER(EToTable4[[#This Row],[e° (Tmin)]]), ISNUMBER(EToTable4[[#This Row],[e° (Tmax)]])), (EToTable4[[#This Row],[e° (Tmax)]]+EToTable4[[#This Row],[e° (Tmin)]])/2, "")</f>
        <v/>
      </c>
      <c r="V189" s="28" t="str">
        <f>IF(ISNUMBER(EToTable4[[#This Row],[Tdew]]), 0.6108 * EXP( 17.27 * (EToTable4[[#This Row],[Tdew]]) / (EToTable4[[#This Row],[Tdew]]+237.3)), "")</f>
        <v/>
      </c>
      <c r="W189" s="30" t="str">
        <f xml:space="preserve"> EToTable4[[#This Row],[e° (Tdew)]]</f>
        <v/>
      </c>
      <c r="X189" s="28" t="str">
        <f>IF(AND(ISNUMBER(EToTable4[[#This Row],[es]]), ISNUMBER(EToTable4[[#This Row],[ea]])), EToTable4[[#This Row],[es]]-EToTable4[[#This Row],[ea]], "")</f>
        <v/>
      </c>
      <c r="Y189" s="35" t="str">
        <f>IF(ISNUMBER(EToTable4[[#This Row],[Ra]]), (as+bs)*EToTable4[[#This Row],[Ra]], "")</f>
        <v/>
      </c>
      <c r="Z18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89" s="35" t="str">
        <f>IF(ISNUMBER(EToTable4[[#This Row],[Rs]]), (1-albedo)*EToTable4[[#This Row],[Rs]], "")</f>
        <v/>
      </c>
      <c r="AB18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89" s="35" t="str">
        <f>IF(AND(ISNUMBER(EToTable4[[#This Row],[Rns]]), ISNUMBER(EToTable4[[#This Row],[Rnl]])), EToTable4[[#This Row],[Rns]]-EToTable4[[#This Row],[Rnl]], "")</f>
        <v/>
      </c>
      <c r="AD18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8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0" spans="1:31" x14ac:dyDescent="0.25">
      <c r="A190" s="20"/>
      <c r="B190" s="21"/>
      <c r="C190" s="22"/>
      <c r="D190" s="23"/>
      <c r="E190" s="46"/>
      <c r="F190" s="23"/>
      <c r="G19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0" s="44" t="str">
        <f>IF(AND(ISNUMBER(EToTable4[[#This Row],[Сана]]), ISNUMBER(EToTable4[[#This Row],[Тмин
(°С)]])), EToTable4[[#This Row],[Тмин
(°С)]]-TdewSubtract, "")</f>
        <v/>
      </c>
      <c r="I190" s="38" t="str">
        <f>IF(ISNUMBER(EToTable4[[#This Row],[Сана]]), _xlfn.DAYS(EToTable4[[#This Row],[Сана]], "1/1/" &amp; YEAR(EToTable4[[#This Row],[Сана]])) + 1, "")</f>
        <v/>
      </c>
      <c r="J190" s="35" t="str">
        <f>IF(AND(ISNUMBER(Altitude), ISNUMBER(EToTable4[[#This Row],[Сана]])),  ROUND(101.3 * POWER( (293-0.0065 * Altitude) / 293, 5.26), 2), "")</f>
        <v/>
      </c>
      <c r="K190" s="33" t="str">
        <f>IF(ISNUMBER(EToTable4[[#This Row],[P]]), (Cp * EToTable4[[#This Row],[P]]) / (0.622 * 2.45), "")</f>
        <v/>
      </c>
      <c r="L19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0" s="35" t="str">
        <f>IF(ISNUMBER(EToTable4[[#This Row],[J]]), 0.409  * SIN( (2*PI()/365) * EToTable4[[#This Row],[J]] - 1.39), "")</f>
        <v/>
      </c>
      <c r="N190" s="30" t="str">
        <f>IF(ISNUMBER(EToTable4[[#This Row],[J]]), ROUND(1+0.033 * COS( (2*PI()/365) * EToTable4[[#This Row],[J]]), 4), "")</f>
        <v/>
      </c>
      <c r="O190" s="36" t="str">
        <f>IF(AND(ISNUMBER(Latitude), ISNUMBER(EToTable4[[#This Row],[Сана]])), ROUND((Latitude / 180) * PI(), 3), "")</f>
        <v/>
      </c>
      <c r="P190" s="35" t="str">
        <f>IF(AND(ISNUMBER(EToTable4[[#This Row],[φ]]), ISNUMBER(EToTable4[[#This Row],[δ (rad)]])), ACOS( - 1 * TAN(EToTable4[[#This Row],[φ]]) * TAN(EToTable4[[#This Row],[δ (rad)]])), "")</f>
        <v/>
      </c>
      <c r="Q19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0" s="35" t="str">
        <f xml:space="preserve"> IF(ISNUMBER(EToTable4[[#This Row],[ωs]]), ( 24 / PI()) * EToTable4[[#This Row],[ωs]], "")</f>
        <v/>
      </c>
      <c r="S190" s="35" t="str">
        <f>IF(ISNUMBER(EToTable4[[#This Row],[Тмин
(°С)]]), 0.6108 * EXP( 17.27 * EToTable4[[#This Row],[Тмин
(°С)]] / (EToTable4[[#This Row],[Тмин
(°С)]]+237.3)), "")</f>
        <v/>
      </c>
      <c r="T190" s="35" t="str">
        <f>IF(ISNUMBER(EToTable4[[#This Row],[Тмакс
(°С)]]), 0.6108 * EXP( 17.27 * EToTable4[[#This Row],[Тмакс
(°С)]] / (EToTable4[[#This Row],[Тмакс
(°С)]]+237.3)), "")</f>
        <v/>
      </c>
      <c r="U190" s="35" t="str">
        <f>IF(AND(ISNUMBER(EToTable4[[#This Row],[e° (Tmin)]]), ISNUMBER(EToTable4[[#This Row],[e° (Tmax)]])), (EToTable4[[#This Row],[e° (Tmax)]]+EToTable4[[#This Row],[e° (Tmin)]])/2, "")</f>
        <v/>
      </c>
      <c r="V190" s="28" t="str">
        <f>IF(ISNUMBER(EToTable4[[#This Row],[Tdew]]), 0.6108 * EXP( 17.27 * (EToTable4[[#This Row],[Tdew]]) / (EToTable4[[#This Row],[Tdew]]+237.3)), "")</f>
        <v/>
      </c>
      <c r="W190" s="30" t="str">
        <f xml:space="preserve"> EToTable4[[#This Row],[e° (Tdew)]]</f>
        <v/>
      </c>
      <c r="X190" s="28" t="str">
        <f>IF(AND(ISNUMBER(EToTable4[[#This Row],[es]]), ISNUMBER(EToTable4[[#This Row],[ea]])), EToTable4[[#This Row],[es]]-EToTable4[[#This Row],[ea]], "")</f>
        <v/>
      </c>
      <c r="Y190" s="35" t="str">
        <f>IF(ISNUMBER(EToTable4[[#This Row],[Ra]]), (as+bs)*EToTable4[[#This Row],[Ra]], "")</f>
        <v/>
      </c>
      <c r="Z19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0" s="35" t="str">
        <f>IF(ISNUMBER(EToTable4[[#This Row],[Rs]]), (1-albedo)*EToTable4[[#This Row],[Rs]], "")</f>
        <v/>
      </c>
      <c r="AB19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0" s="35" t="str">
        <f>IF(AND(ISNUMBER(EToTable4[[#This Row],[Rns]]), ISNUMBER(EToTable4[[#This Row],[Rnl]])), EToTable4[[#This Row],[Rns]]-EToTable4[[#This Row],[Rnl]], "")</f>
        <v/>
      </c>
      <c r="AD19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1" spans="1:31" x14ac:dyDescent="0.25">
      <c r="A191" s="20"/>
      <c r="B191" s="21"/>
      <c r="C191" s="22"/>
      <c r="D191" s="23"/>
      <c r="E191" s="46"/>
      <c r="F191" s="23"/>
      <c r="G19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1" s="44" t="str">
        <f>IF(AND(ISNUMBER(EToTable4[[#This Row],[Сана]]), ISNUMBER(EToTable4[[#This Row],[Тмин
(°С)]])), EToTable4[[#This Row],[Тмин
(°С)]]-TdewSubtract, "")</f>
        <v/>
      </c>
      <c r="I191" s="38" t="str">
        <f>IF(ISNUMBER(EToTable4[[#This Row],[Сана]]), _xlfn.DAYS(EToTable4[[#This Row],[Сана]], "1/1/" &amp; YEAR(EToTable4[[#This Row],[Сана]])) + 1, "")</f>
        <v/>
      </c>
      <c r="J191" s="35" t="str">
        <f>IF(AND(ISNUMBER(Altitude), ISNUMBER(EToTable4[[#This Row],[Сана]])),  ROUND(101.3 * POWER( (293-0.0065 * Altitude) / 293, 5.26), 2), "")</f>
        <v/>
      </c>
      <c r="K191" s="33" t="str">
        <f>IF(ISNUMBER(EToTable4[[#This Row],[P]]), (Cp * EToTable4[[#This Row],[P]]) / (0.622 * 2.45), "")</f>
        <v/>
      </c>
      <c r="L19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1" s="35" t="str">
        <f>IF(ISNUMBER(EToTable4[[#This Row],[J]]), 0.409  * SIN( (2*PI()/365) * EToTable4[[#This Row],[J]] - 1.39), "")</f>
        <v/>
      </c>
      <c r="N191" s="30" t="str">
        <f>IF(ISNUMBER(EToTable4[[#This Row],[J]]), ROUND(1+0.033 * COS( (2*PI()/365) * EToTable4[[#This Row],[J]]), 4), "")</f>
        <v/>
      </c>
      <c r="O191" s="36" t="str">
        <f>IF(AND(ISNUMBER(Latitude), ISNUMBER(EToTable4[[#This Row],[Сана]])), ROUND((Latitude / 180) * PI(), 3), "")</f>
        <v/>
      </c>
      <c r="P191" s="35" t="str">
        <f>IF(AND(ISNUMBER(EToTable4[[#This Row],[φ]]), ISNUMBER(EToTable4[[#This Row],[δ (rad)]])), ACOS( - 1 * TAN(EToTable4[[#This Row],[φ]]) * TAN(EToTable4[[#This Row],[δ (rad)]])), "")</f>
        <v/>
      </c>
      <c r="Q19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1" s="35" t="str">
        <f xml:space="preserve"> IF(ISNUMBER(EToTable4[[#This Row],[ωs]]), ( 24 / PI()) * EToTable4[[#This Row],[ωs]], "")</f>
        <v/>
      </c>
      <c r="S191" s="35" t="str">
        <f>IF(ISNUMBER(EToTable4[[#This Row],[Тмин
(°С)]]), 0.6108 * EXP( 17.27 * EToTable4[[#This Row],[Тмин
(°С)]] / (EToTable4[[#This Row],[Тмин
(°С)]]+237.3)), "")</f>
        <v/>
      </c>
      <c r="T191" s="35" t="str">
        <f>IF(ISNUMBER(EToTable4[[#This Row],[Тмакс
(°С)]]), 0.6108 * EXP( 17.27 * EToTable4[[#This Row],[Тмакс
(°С)]] / (EToTable4[[#This Row],[Тмакс
(°С)]]+237.3)), "")</f>
        <v/>
      </c>
      <c r="U191" s="35" t="str">
        <f>IF(AND(ISNUMBER(EToTable4[[#This Row],[e° (Tmin)]]), ISNUMBER(EToTable4[[#This Row],[e° (Tmax)]])), (EToTable4[[#This Row],[e° (Tmax)]]+EToTable4[[#This Row],[e° (Tmin)]])/2, "")</f>
        <v/>
      </c>
      <c r="V191" s="28" t="str">
        <f>IF(ISNUMBER(EToTable4[[#This Row],[Tdew]]), 0.6108 * EXP( 17.27 * (EToTable4[[#This Row],[Tdew]]) / (EToTable4[[#This Row],[Tdew]]+237.3)), "")</f>
        <v/>
      </c>
      <c r="W191" s="30" t="str">
        <f xml:space="preserve"> EToTable4[[#This Row],[e° (Tdew)]]</f>
        <v/>
      </c>
      <c r="X191" s="28" t="str">
        <f>IF(AND(ISNUMBER(EToTable4[[#This Row],[es]]), ISNUMBER(EToTable4[[#This Row],[ea]])), EToTable4[[#This Row],[es]]-EToTable4[[#This Row],[ea]], "")</f>
        <v/>
      </c>
      <c r="Y191" s="35" t="str">
        <f>IF(ISNUMBER(EToTable4[[#This Row],[Ra]]), (as+bs)*EToTable4[[#This Row],[Ra]], "")</f>
        <v/>
      </c>
      <c r="Z19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1" s="35" t="str">
        <f>IF(ISNUMBER(EToTable4[[#This Row],[Rs]]), (1-albedo)*EToTable4[[#This Row],[Rs]], "")</f>
        <v/>
      </c>
      <c r="AB19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1" s="35" t="str">
        <f>IF(AND(ISNUMBER(EToTable4[[#This Row],[Rns]]), ISNUMBER(EToTable4[[#This Row],[Rnl]])), EToTable4[[#This Row],[Rns]]-EToTable4[[#This Row],[Rnl]], "")</f>
        <v/>
      </c>
      <c r="AD19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2" spans="1:31" x14ac:dyDescent="0.25">
      <c r="A192" s="20"/>
      <c r="B192" s="21"/>
      <c r="C192" s="22"/>
      <c r="D192" s="23"/>
      <c r="E192" s="46"/>
      <c r="F192" s="23"/>
      <c r="G19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2" s="44" t="str">
        <f>IF(AND(ISNUMBER(EToTable4[[#This Row],[Сана]]), ISNUMBER(EToTable4[[#This Row],[Тмин
(°С)]])), EToTable4[[#This Row],[Тмин
(°С)]]-TdewSubtract, "")</f>
        <v/>
      </c>
      <c r="I192" s="38" t="str">
        <f>IF(ISNUMBER(EToTable4[[#This Row],[Сана]]), _xlfn.DAYS(EToTable4[[#This Row],[Сана]], "1/1/" &amp; YEAR(EToTable4[[#This Row],[Сана]])) + 1, "")</f>
        <v/>
      </c>
      <c r="J192" s="35" t="str">
        <f>IF(AND(ISNUMBER(Altitude), ISNUMBER(EToTable4[[#This Row],[Сана]])),  ROUND(101.3 * POWER( (293-0.0065 * Altitude) / 293, 5.26), 2), "")</f>
        <v/>
      </c>
      <c r="K192" s="33" t="str">
        <f>IF(ISNUMBER(EToTable4[[#This Row],[P]]), (Cp * EToTable4[[#This Row],[P]]) / (0.622 * 2.45), "")</f>
        <v/>
      </c>
      <c r="L19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2" s="35" t="str">
        <f>IF(ISNUMBER(EToTable4[[#This Row],[J]]), 0.409  * SIN( (2*PI()/365) * EToTable4[[#This Row],[J]] - 1.39), "")</f>
        <v/>
      </c>
      <c r="N192" s="30" t="str">
        <f>IF(ISNUMBER(EToTable4[[#This Row],[J]]), ROUND(1+0.033 * COS( (2*PI()/365) * EToTable4[[#This Row],[J]]), 4), "")</f>
        <v/>
      </c>
      <c r="O192" s="36" t="str">
        <f>IF(AND(ISNUMBER(Latitude), ISNUMBER(EToTable4[[#This Row],[Сана]])), ROUND((Latitude / 180) * PI(), 3), "")</f>
        <v/>
      </c>
      <c r="P192" s="35" t="str">
        <f>IF(AND(ISNUMBER(EToTable4[[#This Row],[φ]]), ISNUMBER(EToTable4[[#This Row],[δ (rad)]])), ACOS( - 1 * TAN(EToTable4[[#This Row],[φ]]) * TAN(EToTable4[[#This Row],[δ (rad)]])), "")</f>
        <v/>
      </c>
      <c r="Q19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2" s="35" t="str">
        <f xml:space="preserve"> IF(ISNUMBER(EToTable4[[#This Row],[ωs]]), ( 24 / PI()) * EToTable4[[#This Row],[ωs]], "")</f>
        <v/>
      </c>
      <c r="S192" s="35" t="str">
        <f>IF(ISNUMBER(EToTable4[[#This Row],[Тмин
(°С)]]), 0.6108 * EXP( 17.27 * EToTable4[[#This Row],[Тмин
(°С)]] / (EToTable4[[#This Row],[Тмин
(°С)]]+237.3)), "")</f>
        <v/>
      </c>
      <c r="T192" s="35" t="str">
        <f>IF(ISNUMBER(EToTable4[[#This Row],[Тмакс
(°С)]]), 0.6108 * EXP( 17.27 * EToTable4[[#This Row],[Тмакс
(°С)]] / (EToTable4[[#This Row],[Тмакс
(°С)]]+237.3)), "")</f>
        <v/>
      </c>
      <c r="U192" s="35" t="str">
        <f>IF(AND(ISNUMBER(EToTable4[[#This Row],[e° (Tmin)]]), ISNUMBER(EToTable4[[#This Row],[e° (Tmax)]])), (EToTable4[[#This Row],[e° (Tmax)]]+EToTable4[[#This Row],[e° (Tmin)]])/2, "")</f>
        <v/>
      </c>
      <c r="V192" s="28" t="str">
        <f>IF(ISNUMBER(EToTable4[[#This Row],[Tdew]]), 0.6108 * EXP( 17.27 * (EToTable4[[#This Row],[Tdew]]) / (EToTable4[[#This Row],[Tdew]]+237.3)), "")</f>
        <v/>
      </c>
      <c r="W192" s="30" t="str">
        <f xml:space="preserve"> EToTable4[[#This Row],[e° (Tdew)]]</f>
        <v/>
      </c>
      <c r="X192" s="28" t="str">
        <f>IF(AND(ISNUMBER(EToTable4[[#This Row],[es]]), ISNUMBER(EToTable4[[#This Row],[ea]])), EToTable4[[#This Row],[es]]-EToTable4[[#This Row],[ea]], "")</f>
        <v/>
      </c>
      <c r="Y192" s="35" t="str">
        <f>IF(ISNUMBER(EToTable4[[#This Row],[Ra]]), (as+bs)*EToTable4[[#This Row],[Ra]], "")</f>
        <v/>
      </c>
      <c r="Z19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2" s="35" t="str">
        <f>IF(ISNUMBER(EToTable4[[#This Row],[Rs]]), (1-albedo)*EToTable4[[#This Row],[Rs]], "")</f>
        <v/>
      </c>
      <c r="AB19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2" s="35" t="str">
        <f>IF(AND(ISNUMBER(EToTable4[[#This Row],[Rns]]), ISNUMBER(EToTable4[[#This Row],[Rnl]])), EToTable4[[#This Row],[Rns]]-EToTable4[[#This Row],[Rnl]], "")</f>
        <v/>
      </c>
      <c r="AD19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3" spans="1:31" x14ac:dyDescent="0.25">
      <c r="A193" s="20"/>
      <c r="B193" s="21"/>
      <c r="C193" s="22"/>
      <c r="D193" s="23"/>
      <c r="E193" s="46"/>
      <c r="F193" s="23"/>
      <c r="G19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3" s="44" t="str">
        <f>IF(AND(ISNUMBER(EToTable4[[#This Row],[Сана]]), ISNUMBER(EToTable4[[#This Row],[Тмин
(°С)]])), EToTable4[[#This Row],[Тмин
(°С)]]-TdewSubtract, "")</f>
        <v/>
      </c>
      <c r="I193" s="38" t="str">
        <f>IF(ISNUMBER(EToTable4[[#This Row],[Сана]]), _xlfn.DAYS(EToTable4[[#This Row],[Сана]], "1/1/" &amp; YEAR(EToTable4[[#This Row],[Сана]])) + 1, "")</f>
        <v/>
      </c>
      <c r="J193" s="35" t="str">
        <f>IF(AND(ISNUMBER(Altitude), ISNUMBER(EToTable4[[#This Row],[Сана]])),  ROUND(101.3 * POWER( (293-0.0065 * Altitude) / 293, 5.26), 2), "")</f>
        <v/>
      </c>
      <c r="K193" s="33" t="str">
        <f>IF(ISNUMBER(EToTable4[[#This Row],[P]]), (Cp * EToTable4[[#This Row],[P]]) / (0.622 * 2.45), "")</f>
        <v/>
      </c>
      <c r="L19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3" s="35" t="str">
        <f>IF(ISNUMBER(EToTable4[[#This Row],[J]]), 0.409  * SIN( (2*PI()/365) * EToTable4[[#This Row],[J]] - 1.39), "")</f>
        <v/>
      </c>
      <c r="N193" s="30" t="str">
        <f>IF(ISNUMBER(EToTable4[[#This Row],[J]]), ROUND(1+0.033 * COS( (2*PI()/365) * EToTable4[[#This Row],[J]]), 4), "")</f>
        <v/>
      </c>
      <c r="O193" s="36" t="str">
        <f>IF(AND(ISNUMBER(Latitude), ISNUMBER(EToTable4[[#This Row],[Сана]])), ROUND((Latitude / 180) * PI(), 3), "")</f>
        <v/>
      </c>
      <c r="P193" s="35" t="str">
        <f>IF(AND(ISNUMBER(EToTable4[[#This Row],[φ]]), ISNUMBER(EToTable4[[#This Row],[δ (rad)]])), ACOS( - 1 * TAN(EToTable4[[#This Row],[φ]]) * TAN(EToTable4[[#This Row],[δ (rad)]])), "")</f>
        <v/>
      </c>
      <c r="Q19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3" s="35" t="str">
        <f xml:space="preserve"> IF(ISNUMBER(EToTable4[[#This Row],[ωs]]), ( 24 / PI()) * EToTable4[[#This Row],[ωs]], "")</f>
        <v/>
      </c>
      <c r="S193" s="35" t="str">
        <f>IF(ISNUMBER(EToTable4[[#This Row],[Тмин
(°С)]]), 0.6108 * EXP( 17.27 * EToTable4[[#This Row],[Тмин
(°С)]] / (EToTable4[[#This Row],[Тмин
(°С)]]+237.3)), "")</f>
        <v/>
      </c>
      <c r="T193" s="35" t="str">
        <f>IF(ISNUMBER(EToTable4[[#This Row],[Тмакс
(°С)]]), 0.6108 * EXP( 17.27 * EToTable4[[#This Row],[Тмакс
(°С)]] / (EToTable4[[#This Row],[Тмакс
(°С)]]+237.3)), "")</f>
        <v/>
      </c>
      <c r="U193" s="35" t="str">
        <f>IF(AND(ISNUMBER(EToTable4[[#This Row],[e° (Tmin)]]), ISNUMBER(EToTable4[[#This Row],[e° (Tmax)]])), (EToTable4[[#This Row],[e° (Tmax)]]+EToTable4[[#This Row],[e° (Tmin)]])/2, "")</f>
        <v/>
      </c>
      <c r="V193" s="28" t="str">
        <f>IF(ISNUMBER(EToTable4[[#This Row],[Tdew]]), 0.6108 * EXP( 17.27 * (EToTable4[[#This Row],[Tdew]]) / (EToTable4[[#This Row],[Tdew]]+237.3)), "")</f>
        <v/>
      </c>
      <c r="W193" s="30" t="str">
        <f xml:space="preserve"> EToTable4[[#This Row],[e° (Tdew)]]</f>
        <v/>
      </c>
      <c r="X193" s="28" t="str">
        <f>IF(AND(ISNUMBER(EToTable4[[#This Row],[es]]), ISNUMBER(EToTable4[[#This Row],[ea]])), EToTable4[[#This Row],[es]]-EToTable4[[#This Row],[ea]], "")</f>
        <v/>
      </c>
      <c r="Y193" s="35" t="str">
        <f>IF(ISNUMBER(EToTable4[[#This Row],[Ra]]), (as+bs)*EToTable4[[#This Row],[Ra]], "")</f>
        <v/>
      </c>
      <c r="Z19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3" s="35" t="str">
        <f>IF(ISNUMBER(EToTable4[[#This Row],[Rs]]), (1-albedo)*EToTable4[[#This Row],[Rs]], "")</f>
        <v/>
      </c>
      <c r="AB19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3" s="35" t="str">
        <f>IF(AND(ISNUMBER(EToTable4[[#This Row],[Rns]]), ISNUMBER(EToTable4[[#This Row],[Rnl]])), EToTable4[[#This Row],[Rns]]-EToTable4[[#This Row],[Rnl]], "")</f>
        <v/>
      </c>
      <c r="AD19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4" spans="1:31" x14ac:dyDescent="0.25">
      <c r="A194" s="20"/>
      <c r="B194" s="21"/>
      <c r="C194" s="22"/>
      <c r="D194" s="23"/>
      <c r="E194" s="46"/>
      <c r="F194" s="23"/>
      <c r="G19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4" s="44" t="str">
        <f>IF(AND(ISNUMBER(EToTable4[[#This Row],[Сана]]), ISNUMBER(EToTable4[[#This Row],[Тмин
(°С)]])), EToTable4[[#This Row],[Тмин
(°С)]]-TdewSubtract, "")</f>
        <v/>
      </c>
      <c r="I194" s="38" t="str">
        <f>IF(ISNUMBER(EToTable4[[#This Row],[Сана]]), _xlfn.DAYS(EToTable4[[#This Row],[Сана]], "1/1/" &amp; YEAR(EToTable4[[#This Row],[Сана]])) + 1, "")</f>
        <v/>
      </c>
      <c r="J194" s="35" t="str">
        <f>IF(AND(ISNUMBER(Altitude), ISNUMBER(EToTable4[[#This Row],[Сана]])),  ROUND(101.3 * POWER( (293-0.0065 * Altitude) / 293, 5.26), 2), "")</f>
        <v/>
      </c>
      <c r="K194" s="33" t="str">
        <f>IF(ISNUMBER(EToTable4[[#This Row],[P]]), (Cp * EToTable4[[#This Row],[P]]) / (0.622 * 2.45), "")</f>
        <v/>
      </c>
      <c r="L19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4" s="35" t="str">
        <f>IF(ISNUMBER(EToTable4[[#This Row],[J]]), 0.409  * SIN( (2*PI()/365) * EToTable4[[#This Row],[J]] - 1.39), "")</f>
        <v/>
      </c>
      <c r="N194" s="30" t="str">
        <f>IF(ISNUMBER(EToTable4[[#This Row],[J]]), ROUND(1+0.033 * COS( (2*PI()/365) * EToTable4[[#This Row],[J]]), 4), "")</f>
        <v/>
      </c>
      <c r="O194" s="36" t="str">
        <f>IF(AND(ISNUMBER(Latitude), ISNUMBER(EToTable4[[#This Row],[Сана]])), ROUND((Latitude / 180) * PI(), 3), "")</f>
        <v/>
      </c>
      <c r="P194" s="35" t="str">
        <f>IF(AND(ISNUMBER(EToTable4[[#This Row],[φ]]), ISNUMBER(EToTable4[[#This Row],[δ (rad)]])), ACOS( - 1 * TAN(EToTable4[[#This Row],[φ]]) * TAN(EToTable4[[#This Row],[δ (rad)]])), "")</f>
        <v/>
      </c>
      <c r="Q19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4" s="35" t="str">
        <f xml:space="preserve"> IF(ISNUMBER(EToTable4[[#This Row],[ωs]]), ( 24 / PI()) * EToTable4[[#This Row],[ωs]], "")</f>
        <v/>
      </c>
      <c r="S194" s="35" t="str">
        <f>IF(ISNUMBER(EToTable4[[#This Row],[Тмин
(°С)]]), 0.6108 * EXP( 17.27 * EToTable4[[#This Row],[Тмин
(°С)]] / (EToTable4[[#This Row],[Тмин
(°С)]]+237.3)), "")</f>
        <v/>
      </c>
      <c r="T194" s="35" t="str">
        <f>IF(ISNUMBER(EToTable4[[#This Row],[Тмакс
(°С)]]), 0.6108 * EXP( 17.27 * EToTable4[[#This Row],[Тмакс
(°С)]] / (EToTable4[[#This Row],[Тмакс
(°С)]]+237.3)), "")</f>
        <v/>
      </c>
      <c r="U194" s="35" t="str">
        <f>IF(AND(ISNUMBER(EToTable4[[#This Row],[e° (Tmin)]]), ISNUMBER(EToTable4[[#This Row],[e° (Tmax)]])), (EToTable4[[#This Row],[e° (Tmax)]]+EToTable4[[#This Row],[e° (Tmin)]])/2, "")</f>
        <v/>
      </c>
      <c r="V194" s="28" t="str">
        <f>IF(ISNUMBER(EToTable4[[#This Row],[Tdew]]), 0.6108 * EXP( 17.27 * (EToTable4[[#This Row],[Tdew]]) / (EToTable4[[#This Row],[Tdew]]+237.3)), "")</f>
        <v/>
      </c>
      <c r="W194" s="30" t="str">
        <f xml:space="preserve"> EToTable4[[#This Row],[e° (Tdew)]]</f>
        <v/>
      </c>
      <c r="X194" s="28" t="str">
        <f>IF(AND(ISNUMBER(EToTable4[[#This Row],[es]]), ISNUMBER(EToTable4[[#This Row],[ea]])), EToTable4[[#This Row],[es]]-EToTable4[[#This Row],[ea]], "")</f>
        <v/>
      </c>
      <c r="Y194" s="35" t="str">
        <f>IF(ISNUMBER(EToTable4[[#This Row],[Ra]]), (as+bs)*EToTable4[[#This Row],[Ra]], "")</f>
        <v/>
      </c>
      <c r="Z19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4" s="35" t="str">
        <f>IF(ISNUMBER(EToTable4[[#This Row],[Rs]]), (1-albedo)*EToTable4[[#This Row],[Rs]], "")</f>
        <v/>
      </c>
      <c r="AB19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4" s="35" t="str">
        <f>IF(AND(ISNUMBER(EToTable4[[#This Row],[Rns]]), ISNUMBER(EToTable4[[#This Row],[Rnl]])), EToTable4[[#This Row],[Rns]]-EToTable4[[#This Row],[Rnl]], "")</f>
        <v/>
      </c>
      <c r="AD19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5" spans="1:31" x14ac:dyDescent="0.25">
      <c r="A195" s="20"/>
      <c r="B195" s="21"/>
      <c r="C195" s="22"/>
      <c r="D195" s="23"/>
      <c r="E195" s="46"/>
      <c r="F195" s="23"/>
      <c r="G19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5" s="44" t="str">
        <f>IF(AND(ISNUMBER(EToTable4[[#This Row],[Сана]]), ISNUMBER(EToTable4[[#This Row],[Тмин
(°С)]])), EToTable4[[#This Row],[Тмин
(°С)]]-TdewSubtract, "")</f>
        <v/>
      </c>
      <c r="I195" s="38" t="str">
        <f>IF(ISNUMBER(EToTable4[[#This Row],[Сана]]), _xlfn.DAYS(EToTable4[[#This Row],[Сана]], "1/1/" &amp; YEAR(EToTable4[[#This Row],[Сана]])) + 1, "")</f>
        <v/>
      </c>
      <c r="J195" s="35" t="str">
        <f>IF(AND(ISNUMBER(Altitude), ISNUMBER(EToTable4[[#This Row],[Сана]])),  ROUND(101.3 * POWER( (293-0.0065 * Altitude) / 293, 5.26), 2), "")</f>
        <v/>
      </c>
      <c r="K195" s="33" t="str">
        <f>IF(ISNUMBER(EToTable4[[#This Row],[P]]), (Cp * EToTable4[[#This Row],[P]]) / (0.622 * 2.45), "")</f>
        <v/>
      </c>
      <c r="L19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5" s="35" t="str">
        <f>IF(ISNUMBER(EToTable4[[#This Row],[J]]), 0.409  * SIN( (2*PI()/365) * EToTable4[[#This Row],[J]] - 1.39), "")</f>
        <v/>
      </c>
      <c r="N195" s="30" t="str">
        <f>IF(ISNUMBER(EToTable4[[#This Row],[J]]), ROUND(1+0.033 * COS( (2*PI()/365) * EToTable4[[#This Row],[J]]), 4), "")</f>
        <v/>
      </c>
      <c r="O195" s="36" t="str">
        <f>IF(AND(ISNUMBER(Latitude), ISNUMBER(EToTable4[[#This Row],[Сана]])), ROUND((Latitude / 180) * PI(), 3), "")</f>
        <v/>
      </c>
      <c r="P195" s="35" t="str">
        <f>IF(AND(ISNUMBER(EToTable4[[#This Row],[φ]]), ISNUMBER(EToTable4[[#This Row],[δ (rad)]])), ACOS( - 1 * TAN(EToTable4[[#This Row],[φ]]) * TAN(EToTable4[[#This Row],[δ (rad)]])), "")</f>
        <v/>
      </c>
      <c r="Q19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5" s="35" t="str">
        <f xml:space="preserve"> IF(ISNUMBER(EToTable4[[#This Row],[ωs]]), ( 24 / PI()) * EToTable4[[#This Row],[ωs]], "")</f>
        <v/>
      </c>
      <c r="S195" s="35" t="str">
        <f>IF(ISNUMBER(EToTable4[[#This Row],[Тмин
(°С)]]), 0.6108 * EXP( 17.27 * EToTable4[[#This Row],[Тмин
(°С)]] / (EToTable4[[#This Row],[Тмин
(°С)]]+237.3)), "")</f>
        <v/>
      </c>
      <c r="T195" s="35" t="str">
        <f>IF(ISNUMBER(EToTable4[[#This Row],[Тмакс
(°С)]]), 0.6108 * EXP( 17.27 * EToTable4[[#This Row],[Тмакс
(°С)]] / (EToTable4[[#This Row],[Тмакс
(°С)]]+237.3)), "")</f>
        <v/>
      </c>
      <c r="U195" s="35" t="str">
        <f>IF(AND(ISNUMBER(EToTable4[[#This Row],[e° (Tmin)]]), ISNUMBER(EToTable4[[#This Row],[e° (Tmax)]])), (EToTable4[[#This Row],[e° (Tmax)]]+EToTable4[[#This Row],[e° (Tmin)]])/2, "")</f>
        <v/>
      </c>
      <c r="V195" s="28" t="str">
        <f>IF(ISNUMBER(EToTable4[[#This Row],[Tdew]]), 0.6108 * EXP( 17.27 * (EToTable4[[#This Row],[Tdew]]) / (EToTable4[[#This Row],[Tdew]]+237.3)), "")</f>
        <v/>
      </c>
      <c r="W195" s="30" t="str">
        <f xml:space="preserve"> EToTable4[[#This Row],[e° (Tdew)]]</f>
        <v/>
      </c>
      <c r="X195" s="28" t="str">
        <f>IF(AND(ISNUMBER(EToTable4[[#This Row],[es]]), ISNUMBER(EToTable4[[#This Row],[ea]])), EToTable4[[#This Row],[es]]-EToTable4[[#This Row],[ea]], "")</f>
        <v/>
      </c>
      <c r="Y195" s="35" t="str">
        <f>IF(ISNUMBER(EToTable4[[#This Row],[Ra]]), (as+bs)*EToTable4[[#This Row],[Ra]], "")</f>
        <v/>
      </c>
      <c r="Z19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5" s="35" t="str">
        <f>IF(ISNUMBER(EToTable4[[#This Row],[Rs]]), (1-albedo)*EToTable4[[#This Row],[Rs]], "")</f>
        <v/>
      </c>
      <c r="AB19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5" s="35" t="str">
        <f>IF(AND(ISNUMBER(EToTable4[[#This Row],[Rns]]), ISNUMBER(EToTable4[[#This Row],[Rnl]])), EToTable4[[#This Row],[Rns]]-EToTable4[[#This Row],[Rnl]], "")</f>
        <v/>
      </c>
      <c r="AD19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6" spans="1:31" x14ac:dyDescent="0.25">
      <c r="A196" s="20"/>
      <c r="B196" s="21"/>
      <c r="C196" s="22"/>
      <c r="D196" s="23"/>
      <c r="E196" s="46"/>
      <c r="F196" s="23"/>
      <c r="G19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6" s="44" t="str">
        <f>IF(AND(ISNUMBER(EToTable4[[#This Row],[Сана]]), ISNUMBER(EToTable4[[#This Row],[Тмин
(°С)]])), EToTable4[[#This Row],[Тмин
(°С)]]-TdewSubtract, "")</f>
        <v/>
      </c>
      <c r="I196" s="38" t="str">
        <f>IF(ISNUMBER(EToTable4[[#This Row],[Сана]]), _xlfn.DAYS(EToTable4[[#This Row],[Сана]], "1/1/" &amp; YEAR(EToTable4[[#This Row],[Сана]])) + 1, "")</f>
        <v/>
      </c>
      <c r="J196" s="35" t="str">
        <f>IF(AND(ISNUMBER(Altitude), ISNUMBER(EToTable4[[#This Row],[Сана]])),  ROUND(101.3 * POWER( (293-0.0065 * Altitude) / 293, 5.26), 2), "")</f>
        <v/>
      </c>
      <c r="K196" s="33" t="str">
        <f>IF(ISNUMBER(EToTable4[[#This Row],[P]]), (Cp * EToTable4[[#This Row],[P]]) / (0.622 * 2.45), "")</f>
        <v/>
      </c>
      <c r="L19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6" s="35" t="str">
        <f>IF(ISNUMBER(EToTable4[[#This Row],[J]]), 0.409  * SIN( (2*PI()/365) * EToTable4[[#This Row],[J]] - 1.39), "")</f>
        <v/>
      </c>
      <c r="N196" s="30" t="str">
        <f>IF(ISNUMBER(EToTable4[[#This Row],[J]]), ROUND(1+0.033 * COS( (2*PI()/365) * EToTable4[[#This Row],[J]]), 4), "")</f>
        <v/>
      </c>
      <c r="O196" s="36" t="str">
        <f>IF(AND(ISNUMBER(Latitude), ISNUMBER(EToTable4[[#This Row],[Сана]])), ROUND((Latitude / 180) * PI(), 3), "")</f>
        <v/>
      </c>
      <c r="P196" s="35" t="str">
        <f>IF(AND(ISNUMBER(EToTable4[[#This Row],[φ]]), ISNUMBER(EToTable4[[#This Row],[δ (rad)]])), ACOS( - 1 * TAN(EToTable4[[#This Row],[φ]]) * TAN(EToTable4[[#This Row],[δ (rad)]])), "")</f>
        <v/>
      </c>
      <c r="Q19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6" s="35" t="str">
        <f xml:space="preserve"> IF(ISNUMBER(EToTable4[[#This Row],[ωs]]), ( 24 / PI()) * EToTable4[[#This Row],[ωs]], "")</f>
        <v/>
      </c>
      <c r="S196" s="35" t="str">
        <f>IF(ISNUMBER(EToTable4[[#This Row],[Тмин
(°С)]]), 0.6108 * EXP( 17.27 * EToTable4[[#This Row],[Тмин
(°С)]] / (EToTable4[[#This Row],[Тмин
(°С)]]+237.3)), "")</f>
        <v/>
      </c>
      <c r="T196" s="35" t="str">
        <f>IF(ISNUMBER(EToTable4[[#This Row],[Тмакс
(°С)]]), 0.6108 * EXP( 17.27 * EToTable4[[#This Row],[Тмакс
(°С)]] / (EToTable4[[#This Row],[Тмакс
(°С)]]+237.3)), "")</f>
        <v/>
      </c>
      <c r="U196" s="35" t="str">
        <f>IF(AND(ISNUMBER(EToTable4[[#This Row],[e° (Tmin)]]), ISNUMBER(EToTable4[[#This Row],[e° (Tmax)]])), (EToTable4[[#This Row],[e° (Tmax)]]+EToTable4[[#This Row],[e° (Tmin)]])/2, "")</f>
        <v/>
      </c>
      <c r="V196" s="28" t="str">
        <f>IF(ISNUMBER(EToTable4[[#This Row],[Tdew]]), 0.6108 * EXP( 17.27 * (EToTable4[[#This Row],[Tdew]]) / (EToTable4[[#This Row],[Tdew]]+237.3)), "")</f>
        <v/>
      </c>
      <c r="W196" s="30" t="str">
        <f xml:space="preserve"> EToTable4[[#This Row],[e° (Tdew)]]</f>
        <v/>
      </c>
      <c r="X196" s="28" t="str">
        <f>IF(AND(ISNUMBER(EToTable4[[#This Row],[es]]), ISNUMBER(EToTable4[[#This Row],[ea]])), EToTable4[[#This Row],[es]]-EToTable4[[#This Row],[ea]], "")</f>
        <v/>
      </c>
      <c r="Y196" s="35" t="str">
        <f>IF(ISNUMBER(EToTable4[[#This Row],[Ra]]), (as+bs)*EToTable4[[#This Row],[Ra]], "")</f>
        <v/>
      </c>
      <c r="Z19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6" s="35" t="str">
        <f>IF(ISNUMBER(EToTable4[[#This Row],[Rs]]), (1-albedo)*EToTable4[[#This Row],[Rs]], "")</f>
        <v/>
      </c>
      <c r="AB19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6" s="35" t="str">
        <f>IF(AND(ISNUMBER(EToTable4[[#This Row],[Rns]]), ISNUMBER(EToTable4[[#This Row],[Rnl]])), EToTable4[[#This Row],[Rns]]-EToTable4[[#This Row],[Rnl]], "")</f>
        <v/>
      </c>
      <c r="AD19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7" spans="1:31" x14ac:dyDescent="0.25">
      <c r="A197" s="20"/>
      <c r="B197" s="21"/>
      <c r="C197" s="22"/>
      <c r="D197" s="23"/>
      <c r="E197" s="46"/>
      <c r="F197" s="23"/>
      <c r="G19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7" s="44" t="str">
        <f>IF(AND(ISNUMBER(EToTable4[[#This Row],[Сана]]), ISNUMBER(EToTable4[[#This Row],[Тмин
(°С)]])), EToTable4[[#This Row],[Тмин
(°С)]]-TdewSubtract, "")</f>
        <v/>
      </c>
      <c r="I197" s="38" t="str">
        <f>IF(ISNUMBER(EToTable4[[#This Row],[Сана]]), _xlfn.DAYS(EToTable4[[#This Row],[Сана]], "1/1/" &amp; YEAR(EToTable4[[#This Row],[Сана]])) + 1, "")</f>
        <v/>
      </c>
      <c r="J197" s="35" t="str">
        <f>IF(AND(ISNUMBER(Altitude), ISNUMBER(EToTable4[[#This Row],[Сана]])),  ROUND(101.3 * POWER( (293-0.0065 * Altitude) / 293, 5.26), 2), "")</f>
        <v/>
      </c>
      <c r="K197" s="33" t="str">
        <f>IF(ISNUMBER(EToTable4[[#This Row],[P]]), (Cp * EToTable4[[#This Row],[P]]) / (0.622 * 2.45), "")</f>
        <v/>
      </c>
      <c r="L19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7" s="35" t="str">
        <f>IF(ISNUMBER(EToTable4[[#This Row],[J]]), 0.409  * SIN( (2*PI()/365) * EToTable4[[#This Row],[J]] - 1.39), "")</f>
        <v/>
      </c>
      <c r="N197" s="30" t="str">
        <f>IF(ISNUMBER(EToTable4[[#This Row],[J]]), ROUND(1+0.033 * COS( (2*PI()/365) * EToTable4[[#This Row],[J]]), 4), "")</f>
        <v/>
      </c>
      <c r="O197" s="36" t="str">
        <f>IF(AND(ISNUMBER(Latitude), ISNUMBER(EToTable4[[#This Row],[Сана]])), ROUND((Latitude / 180) * PI(), 3), "")</f>
        <v/>
      </c>
      <c r="P197" s="35" t="str">
        <f>IF(AND(ISNUMBER(EToTable4[[#This Row],[φ]]), ISNUMBER(EToTable4[[#This Row],[δ (rad)]])), ACOS( - 1 * TAN(EToTable4[[#This Row],[φ]]) * TAN(EToTable4[[#This Row],[δ (rad)]])), "")</f>
        <v/>
      </c>
      <c r="Q19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7" s="35" t="str">
        <f xml:space="preserve"> IF(ISNUMBER(EToTable4[[#This Row],[ωs]]), ( 24 / PI()) * EToTable4[[#This Row],[ωs]], "")</f>
        <v/>
      </c>
      <c r="S197" s="35" t="str">
        <f>IF(ISNUMBER(EToTable4[[#This Row],[Тмин
(°С)]]), 0.6108 * EXP( 17.27 * EToTable4[[#This Row],[Тмин
(°С)]] / (EToTable4[[#This Row],[Тмин
(°С)]]+237.3)), "")</f>
        <v/>
      </c>
      <c r="T197" s="35" t="str">
        <f>IF(ISNUMBER(EToTable4[[#This Row],[Тмакс
(°С)]]), 0.6108 * EXP( 17.27 * EToTable4[[#This Row],[Тмакс
(°С)]] / (EToTable4[[#This Row],[Тмакс
(°С)]]+237.3)), "")</f>
        <v/>
      </c>
      <c r="U197" s="35" t="str">
        <f>IF(AND(ISNUMBER(EToTable4[[#This Row],[e° (Tmin)]]), ISNUMBER(EToTable4[[#This Row],[e° (Tmax)]])), (EToTable4[[#This Row],[e° (Tmax)]]+EToTable4[[#This Row],[e° (Tmin)]])/2, "")</f>
        <v/>
      </c>
      <c r="V197" s="28" t="str">
        <f>IF(ISNUMBER(EToTable4[[#This Row],[Tdew]]), 0.6108 * EXP( 17.27 * (EToTable4[[#This Row],[Tdew]]) / (EToTable4[[#This Row],[Tdew]]+237.3)), "")</f>
        <v/>
      </c>
      <c r="W197" s="30" t="str">
        <f xml:space="preserve"> EToTable4[[#This Row],[e° (Tdew)]]</f>
        <v/>
      </c>
      <c r="X197" s="28" t="str">
        <f>IF(AND(ISNUMBER(EToTable4[[#This Row],[es]]), ISNUMBER(EToTable4[[#This Row],[ea]])), EToTable4[[#This Row],[es]]-EToTable4[[#This Row],[ea]], "")</f>
        <v/>
      </c>
      <c r="Y197" s="35" t="str">
        <f>IF(ISNUMBER(EToTable4[[#This Row],[Ra]]), (as+bs)*EToTable4[[#This Row],[Ra]], "")</f>
        <v/>
      </c>
      <c r="Z19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7" s="35" t="str">
        <f>IF(ISNUMBER(EToTable4[[#This Row],[Rs]]), (1-albedo)*EToTable4[[#This Row],[Rs]], "")</f>
        <v/>
      </c>
      <c r="AB19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7" s="35" t="str">
        <f>IF(AND(ISNUMBER(EToTable4[[#This Row],[Rns]]), ISNUMBER(EToTable4[[#This Row],[Rnl]])), EToTable4[[#This Row],[Rns]]-EToTable4[[#This Row],[Rnl]], "")</f>
        <v/>
      </c>
      <c r="AD19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8" spans="1:31" x14ac:dyDescent="0.25">
      <c r="A198" s="20"/>
      <c r="B198" s="21"/>
      <c r="C198" s="22"/>
      <c r="D198" s="23"/>
      <c r="E198" s="46"/>
      <c r="F198" s="23"/>
      <c r="G19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8" s="44" t="str">
        <f>IF(AND(ISNUMBER(EToTable4[[#This Row],[Сана]]), ISNUMBER(EToTable4[[#This Row],[Тмин
(°С)]])), EToTable4[[#This Row],[Тмин
(°С)]]-TdewSubtract, "")</f>
        <v/>
      </c>
      <c r="I198" s="38" t="str">
        <f>IF(ISNUMBER(EToTable4[[#This Row],[Сана]]), _xlfn.DAYS(EToTable4[[#This Row],[Сана]], "1/1/" &amp; YEAR(EToTable4[[#This Row],[Сана]])) + 1, "")</f>
        <v/>
      </c>
      <c r="J198" s="35" t="str">
        <f>IF(AND(ISNUMBER(Altitude), ISNUMBER(EToTable4[[#This Row],[Сана]])),  ROUND(101.3 * POWER( (293-0.0065 * Altitude) / 293, 5.26), 2), "")</f>
        <v/>
      </c>
      <c r="K198" s="33" t="str">
        <f>IF(ISNUMBER(EToTable4[[#This Row],[P]]), (Cp * EToTable4[[#This Row],[P]]) / (0.622 * 2.45), "")</f>
        <v/>
      </c>
      <c r="L19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8" s="35" t="str">
        <f>IF(ISNUMBER(EToTable4[[#This Row],[J]]), 0.409  * SIN( (2*PI()/365) * EToTable4[[#This Row],[J]] - 1.39), "")</f>
        <v/>
      </c>
      <c r="N198" s="30" t="str">
        <f>IF(ISNUMBER(EToTable4[[#This Row],[J]]), ROUND(1+0.033 * COS( (2*PI()/365) * EToTable4[[#This Row],[J]]), 4), "")</f>
        <v/>
      </c>
      <c r="O198" s="36" t="str">
        <f>IF(AND(ISNUMBER(Latitude), ISNUMBER(EToTable4[[#This Row],[Сана]])), ROUND((Latitude / 180) * PI(), 3), "")</f>
        <v/>
      </c>
      <c r="P198" s="35" t="str">
        <f>IF(AND(ISNUMBER(EToTable4[[#This Row],[φ]]), ISNUMBER(EToTable4[[#This Row],[δ (rad)]])), ACOS( - 1 * TAN(EToTable4[[#This Row],[φ]]) * TAN(EToTable4[[#This Row],[δ (rad)]])), "")</f>
        <v/>
      </c>
      <c r="Q19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8" s="35" t="str">
        <f xml:space="preserve"> IF(ISNUMBER(EToTable4[[#This Row],[ωs]]), ( 24 / PI()) * EToTable4[[#This Row],[ωs]], "")</f>
        <v/>
      </c>
      <c r="S198" s="35" t="str">
        <f>IF(ISNUMBER(EToTable4[[#This Row],[Тмин
(°С)]]), 0.6108 * EXP( 17.27 * EToTable4[[#This Row],[Тмин
(°С)]] / (EToTable4[[#This Row],[Тмин
(°С)]]+237.3)), "")</f>
        <v/>
      </c>
      <c r="T198" s="35" t="str">
        <f>IF(ISNUMBER(EToTable4[[#This Row],[Тмакс
(°С)]]), 0.6108 * EXP( 17.27 * EToTable4[[#This Row],[Тмакс
(°С)]] / (EToTable4[[#This Row],[Тмакс
(°С)]]+237.3)), "")</f>
        <v/>
      </c>
      <c r="U198" s="35" t="str">
        <f>IF(AND(ISNUMBER(EToTable4[[#This Row],[e° (Tmin)]]), ISNUMBER(EToTable4[[#This Row],[e° (Tmax)]])), (EToTable4[[#This Row],[e° (Tmax)]]+EToTable4[[#This Row],[e° (Tmin)]])/2, "")</f>
        <v/>
      </c>
      <c r="V198" s="28" t="str">
        <f>IF(ISNUMBER(EToTable4[[#This Row],[Tdew]]), 0.6108 * EXP( 17.27 * (EToTable4[[#This Row],[Tdew]]) / (EToTable4[[#This Row],[Tdew]]+237.3)), "")</f>
        <v/>
      </c>
      <c r="W198" s="30" t="str">
        <f xml:space="preserve"> EToTable4[[#This Row],[e° (Tdew)]]</f>
        <v/>
      </c>
      <c r="X198" s="28" t="str">
        <f>IF(AND(ISNUMBER(EToTable4[[#This Row],[es]]), ISNUMBER(EToTable4[[#This Row],[ea]])), EToTable4[[#This Row],[es]]-EToTable4[[#This Row],[ea]], "")</f>
        <v/>
      </c>
      <c r="Y198" s="35" t="str">
        <f>IF(ISNUMBER(EToTable4[[#This Row],[Ra]]), (as+bs)*EToTable4[[#This Row],[Ra]], "")</f>
        <v/>
      </c>
      <c r="Z19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8" s="35" t="str">
        <f>IF(ISNUMBER(EToTable4[[#This Row],[Rs]]), (1-albedo)*EToTable4[[#This Row],[Rs]], "")</f>
        <v/>
      </c>
      <c r="AB19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8" s="35" t="str">
        <f>IF(AND(ISNUMBER(EToTable4[[#This Row],[Rns]]), ISNUMBER(EToTable4[[#This Row],[Rnl]])), EToTable4[[#This Row],[Rns]]-EToTable4[[#This Row],[Rnl]], "")</f>
        <v/>
      </c>
      <c r="AD19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199" spans="1:31" x14ac:dyDescent="0.25">
      <c r="A199" s="20"/>
      <c r="B199" s="21"/>
      <c r="C199" s="22"/>
      <c r="D199" s="23"/>
      <c r="E199" s="46"/>
      <c r="F199" s="23"/>
      <c r="G19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199" s="44" t="str">
        <f>IF(AND(ISNUMBER(EToTable4[[#This Row],[Сана]]), ISNUMBER(EToTable4[[#This Row],[Тмин
(°С)]])), EToTable4[[#This Row],[Тмин
(°С)]]-TdewSubtract, "")</f>
        <v/>
      </c>
      <c r="I199" s="38" t="str">
        <f>IF(ISNUMBER(EToTable4[[#This Row],[Сана]]), _xlfn.DAYS(EToTable4[[#This Row],[Сана]], "1/1/" &amp; YEAR(EToTable4[[#This Row],[Сана]])) + 1, "")</f>
        <v/>
      </c>
      <c r="J199" s="35" t="str">
        <f>IF(AND(ISNUMBER(Altitude), ISNUMBER(EToTable4[[#This Row],[Сана]])),  ROUND(101.3 * POWER( (293-0.0065 * Altitude) / 293, 5.26), 2), "")</f>
        <v/>
      </c>
      <c r="K199" s="33" t="str">
        <f>IF(ISNUMBER(EToTable4[[#This Row],[P]]), (Cp * EToTable4[[#This Row],[P]]) / (0.622 * 2.45), "")</f>
        <v/>
      </c>
      <c r="L19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199" s="35" t="str">
        <f>IF(ISNUMBER(EToTable4[[#This Row],[J]]), 0.409  * SIN( (2*PI()/365) * EToTable4[[#This Row],[J]] - 1.39), "")</f>
        <v/>
      </c>
      <c r="N199" s="30" t="str">
        <f>IF(ISNUMBER(EToTable4[[#This Row],[J]]), ROUND(1+0.033 * COS( (2*PI()/365) * EToTable4[[#This Row],[J]]), 4), "")</f>
        <v/>
      </c>
      <c r="O199" s="36" t="str">
        <f>IF(AND(ISNUMBER(Latitude), ISNUMBER(EToTable4[[#This Row],[Сана]])), ROUND((Latitude / 180) * PI(), 3), "")</f>
        <v/>
      </c>
      <c r="P199" s="35" t="str">
        <f>IF(AND(ISNUMBER(EToTable4[[#This Row],[φ]]), ISNUMBER(EToTable4[[#This Row],[δ (rad)]])), ACOS( - 1 * TAN(EToTable4[[#This Row],[φ]]) * TAN(EToTable4[[#This Row],[δ (rad)]])), "")</f>
        <v/>
      </c>
      <c r="Q19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199" s="35" t="str">
        <f xml:space="preserve"> IF(ISNUMBER(EToTable4[[#This Row],[ωs]]), ( 24 / PI()) * EToTable4[[#This Row],[ωs]], "")</f>
        <v/>
      </c>
      <c r="S199" s="35" t="str">
        <f>IF(ISNUMBER(EToTable4[[#This Row],[Тмин
(°С)]]), 0.6108 * EXP( 17.27 * EToTable4[[#This Row],[Тмин
(°С)]] / (EToTable4[[#This Row],[Тмин
(°С)]]+237.3)), "")</f>
        <v/>
      </c>
      <c r="T199" s="35" t="str">
        <f>IF(ISNUMBER(EToTable4[[#This Row],[Тмакс
(°С)]]), 0.6108 * EXP( 17.27 * EToTable4[[#This Row],[Тмакс
(°С)]] / (EToTable4[[#This Row],[Тмакс
(°С)]]+237.3)), "")</f>
        <v/>
      </c>
      <c r="U199" s="35" t="str">
        <f>IF(AND(ISNUMBER(EToTable4[[#This Row],[e° (Tmin)]]), ISNUMBER(EToTable4[[#This Row],[e° (Tmax)]])), (EToTable4[[#This Row],[e° (Tmax)]]+EToTable4[[#This Row],[e° (Tmin)]])/2, "")</f>
        <v/>
      </c>
      <c r="V199" s="28" t="str">
        <f>IF(ISNUMBER(EToTable4[[#This Row],[Tdew]]), 0.6108 * EXP( 17.27 * (EToTable4[[#This Row],[Tdew]]) / (EToTable4[[#This Row],[Tdew]]+237.3)), "")</f>
        <v/>
      </c>
      <c r="W199" s="30" t="str">
        <f xml:space="preserve"> EToTable4[[#This Row],[e° (Tdew)]]</f>
        <v/>
      </c>
      <c r="X199" s="28" t="str">
        <f>IF(AND(ISNUMBER(EToTable4[[#This Row],[es]]), ISNUMBER(EToTable4[[#This Row],[ea]])), EToTable4[[#This Row],[es]]-EToTable4[[#This Row],[ea]], "")</f>
        <v/>
      </c>
      <c r="Y199" s="35" t="str">
        <f>IF(ISNUMBER(EToTable4[[#This Row],[Ra]]), (as+bs)*EToTable4[[#This Row],[Ra]], "")</f>
        <v/>
      </c>
      <c r="Z19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199" s="35" t="str">
        <f>IF(ISNUMBER(EToTable4[[#This Row],[Rs]]), (1-albedo)*EToTable4[[#This Row],[Rs]], "")</f>
        <v/>
      </c>
      <c r="AB19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199" s="35" t="str">
        <f>IF(AND(ISNUMBER(EToTable4[[#This Row],[Rns]]), ISNUMBER(EToTable4[[#This Row],[Rnl]])), EToTable4[[#This Row],[Rns]]-EToTable4[[#This Row],[Rnl]], "")</f>
        <v/>
      </c>
      <c r="AD19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19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0" spans="1:31" x14ac:dyDescent="0.25">
      <c r="A200" s="20"/>
      <c r="B200" s="21"/>
      <c r="C200" s="22"/>
      <c r="D200" s="23"/>
      <c r="E200" s="46"/>
      <c r="F200" s="23"/>
      <c r="G20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0" s="44" t="str">
        <f>IF(AND(ISNUMBER(EToTable4[[#This Row],[Сана]]), ISNUMBER(EToTable4[[#This Row],[Тмин
(°С)]])), EToTable4[[#This Row],[Тмин
(°С)]]-TdewSubtract, "")</f>
        <v/>
      </c>
      <c r="I200" s="38" t="str">
        <f>IF(ISNUMBER(EToTable4[[#This Row],[Сана]]), _xlfn.DAYS(EToTable4[[#This Row],[Сана]], "1/1/" &amp; YEAR(EToTable4[[#This Row],[Сана]])) + 1, "")</f>
        <v/>
      </c>
      <c r="J200" s="35" t="str">
        <f>IF(AND(ISNUMBER(Altitude), ISNUMBER(EToTable4[[#This Row],[Сана]])),  ROUND(101.3 * POWER( (293-0.0065 * Altitude) / 293, 5.26), 2), "")</f>
        <v/>
      </c>
      <c r="K200" s="33" t="str">
        <f>IF(ISNUMBER(EToTable4[[#This Row],[P]]), (Cp * EToTable4[[#This Row],[P]]) / (0.622 * 2.45), "")</f>
        <v/>
      </c>
      <c r="L20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0" s="35" t="str">
        <f>IF(ISNUMBER(EToTable4[[#This Row],[J]]), 0.409  * SIN( (2*PI()/365) * EToTable4[[#This Row],[J]] - 1.39), "")</f>
        <v/>
      </c>
      <c r="N200" s="30" t="str">
        <f>IF(ISNUMBER(EToTable4[[#This Row],[J]]), ROUND(1+0.033 * COS( (2*PI()/365) * EToTable4[[#This Row],[J]]), 4), "")</f>
        <v/>
      </c>
      <c r="O200" s="36" t="str">
        <f>IF(AND(ISNUMBER(Latitude), ISNUMBER(EToTable4[[#This Row],[Сана]])), ROUND((Latitude / 180) * PI(), 3), "")</f>
        <v/>
      </c>
      <c r="P200" s="35" t="str">
        <f>IF(AND(ISNUMBER(EToTable4[[#This Row],[φ]]), ISNUMBER(EToTable4[[#This Row],[δ (rad)]])), ACOS( - 1 * TAN(EToTable4[[#This Row],[φ]]) * TAN(EToTable4[[#This Row],[δ (rad)]])), "")</f>
        <v/>
      </c>
      <c r="Q20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0" s="35" t="str">
        <f xml:space="preserve"> IF(ISNUMBER(EToTable4[[#This Row],[ωs]]), ( 24 / PI()) * EToTable4[[#This Row],[ωs]], "")</f>
        <v/>
      </c>
      <c r="S200" s="35" t="str">
        <f>IF(ISNUMBER(EToTable4[[#This Row],[Тмин
(°С)]]), 0.6108 * EXP( 17.27 * EToTable4[[#This Row],[Тмин
(°С)]] / (EToTable4[[#This Row],[Тмин
(°С)]]+237.3)), "")</f>
        <v/>
      </c>
      <c r="T200" s="35" t="str">
        <f>IF(ISNUMBER(EToTable4[[#This Row],[Тмакс
(°С)]]), 0.6108 * EXP( 17.27 * EToTable4[[#This Row],[Тмакс
(°С)]] / (EToTable4[[#This Row],[Тмакс
(°С)]]+237.3)), "")</f>
        <v/>
      </c>
      <c r="U200" s="35" t="str">
        <f>IF(AND(ISNUMBER(EToTable4[[#This Row],[e° (Tmin)]]), ISNUMBER(EToTable4[[#This Row],[e° (Tmax)]])), (EToTable4[[#This Row],[e° (Tmax)]]+EToTable4[[#This Row],[e° (Tmin)]])/2, "")</f>
        <v/>
      </c>
      <c r="V200" s="28" t="str">
        <f>IF(ISNUMBER(EToTable4[[#This Row],[Tdew]]), 0.6108 * EXP( 17.27 * (EToTable4[[#This Row],[Tdew]]) / (EToTable4[[#This Row],[Tdew]]+237.3)), "")</f>
        <v/>
      </c>
      <c r="W200" s="30" t="str">
        <f xml:space="preserve"> EToTable4[[#This Row],[e° (Tdew)]]</f>
        <v/>
      </c>
      <c r="X200" s="28" t="str">
        <f>IF(AND(ISNUMBER(EToTable4[[#This Row],[es]]), ISNUMBER(EToTable4[[#This Row],[ea]])), EToTable4[[#This Row],[es]]-EToTable4[[#This Row],[ea]], "")</f>
        <v/>
      </c>
      <c r="Y200" s="35" t="str">
        <f>IF(ISNUMBER(EToTable4[[#This Row],[Ra]]), (as+bs)*EToTable4[[#This Row],[Ra]], "")</f>
        <v/>
      </c>
      <c r="Z20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0" s="35" t="str">
        <f>IF(ISNUMBER(EToTable4[[#This Row],[Rs]]), (1-albedo)*EToTable4[[#This Row],[Rs]], "")</f>
        <v/>
      </c>
      <c r="AB20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0" s="35" t="str">
        <f>IF(AND(ISNUMBER(EToTable4[[#This Row],[Rns]]), ISNUMBER(EToTable4[[#This Row],[Rnl]])), EToTable4[[#This Row],[Rns]]-EToTable4[[#This Row],[Rnl]], "")</f>
        <v/>
      </c>
      <c r="AD20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1" spans="1:31" x14ac:dyDescent="0.25">
      <c r="A201" s="20"/>
      <c r="B201" s="21"/>
      <c r="C201" s="22"/>
      <c r="D201" s="23"/>
      <c r="E201" s="46"/>
      <c r="F201" s="23"/>
      <c r="G20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1" s="44" t="str">
        <f>IF(AND(ISNUMBER(EToTable4[[#This Row],[Сана]]), ISNUMBER(EToTable4[[#This Row],[Тмин
(°С)]])), EToTable4[[#This Row],[Тмин
(°С)]]-TdewSubtract, "")</f>
        <v/>
      </c>
      <c r="I201" s="38" t="str">
        <f>IF(ISNUMBER(EToTable4[[#This Row],[Сана]]), _xlfn.DAYS(EToTable4[[#This Row],[Сана]], "1/1/" &amp; YEAR(EToTable4[[#This Row],[Сана]])) + 1, "")</f>
        <v/>
      </c>
      <c r="J201" s="35" t="str">
        <f>IF(AND(ISNUMBER(Altitude), ISNUMBER(EToTable4[[#This Row],[Сана]])),  ROUND(101.3 * POWER( (293-0.0065 * Altitude) / 293, 5.26), 2), "")</f>
        <v/>
      </c>
      <c r="K201" s="33" t="str">
        <f>IF(ISNUMBER(EToTable4[[#This Row],[P]]), (Cp * EToTable4[[#This Row],[P]]) / (0.622 * 2.45), "")</f>
        <v/>
      </c>
      <c r="L20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1" s="35" t="str">
        <f>IF(ISNUMBER(EToTable4[[#This Row],[J]]), 0.409  * SIN( (2*PI()/365) * EToTable4[[#This Row],[J]] - 1.39), "")</f>
        <v/>
      </c>
      <c r="N201" s="30" t="str">
        <f>IF(ISNUMBER(EToTable4[[#This Row],[J]]), ROUND(1+0.033 * COS( (2*PI()/365) * EToTable4[[#This Row],[J]]), 4), "")</f>
        <v/>
      </c>
      <c r="O201" s="36" t="str">
        <f>IF(AND(ISNUMBER(Latitude), ISNUMBER(EToTable4[[#This Row],[Сана]])), ROUND((Latitude / 180) * PI(), 3), "")</f>
        <v/>
      </c>
      <c r="P201" s="35" t="str">
        <f>IF(AND(ISNUMBER(EToTable4[[#This Row],[φ]]), ISNUMBER(EToTable4[[#This Row],[δ (rad)]])), ACOS( - 1 * TAN(EToTable4[[#This Row],[φ]]) * TAN(EToTable4[[#This Row],[δ (rad)]])), "")</f>
        <v/>
      </c>
      <c r="Q20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1" s="35" t="str">
        <f xml:space="preserve"> IF(ISNUMBER(EToTable4[[#This Row],[ωs]]), ( 24 / PI()) * EToTable4[[#This Row],[ωs]], "")</f>
        <v/>
      </c>
      <c r="S201" s="35" t="str">
        <f>IF(ISNUMBER(EToTable4[[#This Row],[Тмин
(°С)]]), 0.6108 * EXP( 17.27 * EToTable4[[#This Row],[Тмин
(°С)]] / (EToTable4[[#This Row],[Тмин
(°С)]]+237.3)), "")</f>
        <v/>
      </c>
      <c r="T201" s="35" t="str">
        <f>IF(ISNUMBER(EToTable4[[#This Row],[Тмакс
(°С)]]), 0.6108 * EXP( 17.27 * EToTable4[[#This Row],[Тмакс
(°С)]] / (EToTable4[[#This Row],[Тмакс
(°С)]]+237.3)), "")</f>
        <v/>
      </c>
      <c r="U201" s="35" t="str">
        <f>IF(AND(ISNUMBER(EToTable4[[#This Row],[e° (Tmin)]]), ISNUMBER(EToTable4[[#This Row],[e° (Tmax)]])), (EToTable4[[#This Row],[e° (Tmax)]]+EToTable4[[#This Row],[e° (Tmin)]])/2, "")</f>
        <v/>
      </c>
      <c r="V201" s="28" t="str">
        <f>IF(ISNUMBER(EToTable4[[#This Row],[Tdew]]), 0.6108 * EXP( 17.27 * (EToTable4[[#This Row],[Tdew]]) / (EToTable4[[#This Row],[Tdew]]+237.3)), "")</f>
        <v/>
      </c>
      <c r="W201" s="30" t="str">
        <f xml:space="preserve"> EToTable4[[#This Row],[e° (Tdew)]]</f>
        <v/>
      </c>
      <c r="X201" s="28" t="str">
        <f>IF(AND(ISNUMBER(EToTable4[[#This Row],[es]]), ISNUMBER(EToTable4[[#This Row],[ea]])), EToTable4[[#This Row],[es]]-EToTable4[[#This Row],[ea]], "")</f>
        <v/>
      </c>
      <c r="Y201" s="35" t="str">
        <f>IF(ISNUMBER(EToTable4[[#This Row],[Ra]]), (as+bs)*EToTable4[[#This Row],[Ra]], "")</f>
        <v/>
      </c>
      <c r="Z20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1" s="35" t="str">
        <f>IF(ISNUMBER(EToTable4[[#This Row],[Rs]]), (1-albedo)*EToTable4[[#This Row],[Rs]], "")</f>
        <v/>
      </c>
      <c r="AB20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1" s="35" t="str">
        <f>IF(AND(ISNUMBER(EToTable4[[#This Row],[Rns]]), ISNUMBER(EToTable4[[#This Row],[Rnl]])), EToTable4[[#This Row],[Rns]]-EToTable4[[#This Row],[Rnl]], "")</f>
        <v/>
      </c>
      <c r="AD20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2" spans="1:31" x14ac:dyDescent="0.25">
      <c r="A202" s="20"/>
      <c r="B202" s="21"/>
      <c r="C202" s="22"/>
      <c r="D202" s="23"/>
      <c r="E202" s="46"/>
      <c r="F202" s="23"/>
      <c r="G20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2" s="44" t="str">
        <f>IF(AND(ISNUMBER(EToTable4[[#This Row],[Сана]]), ISNUMBER(EToTable4[[#This Row],[Тмин
(°С)]])), EToTable4[[#This Row],[Тмин
(°С)]]-TdewSubtract, "")</f>
        <v/>
      </c>
      <c r="I202" s="38" t="str">
        <f>IF(ISNUMBER(EToTable4[[#This Row],[Сана]]), _xlfn.DAYS(EToTable4[[#This Row],[Сана]], "1/1/" &amp; YEAR(EToTable4[[#This Row],[Сана]])) + 1, "")</f>
        <v/>
      </c>
      <c r="J202" s="35" t="str">
        <f>IF(AND(ISNUMBER(Altitude), ISNUMBER(EToTable4[[#This Row],[Сана]])),  ROUND(101.3 * POWER( (293-0.0065 * Altitude) / 293, 5.26), 2), "")</f>
        <v/>
      </c>
      <c r="K202" s="33" t="str">
        <f>IF(ISNUMBER(EToTable4[[#This Row],[P]]), (Cp * EToTable4[[#This Row],[P]]) / (0.622 * 2.45), "")</f>
        <v/>
      </c>
      <c r="L20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2" s="35" t="str">
        <f>IF(ISNUMBER(EToTable4[[#This Row],[J]]), 0.409  * SIN( (2*PI()/365) * EToTable4[[#This Row],[J]] - 1.39), "")</f>
        <v/>
      </c>
      <c r="N202" s="30" t="str">
        <f>IF(ISNUMBER(EToTable4[[#This Row],[J]]), ROUND(1+0.033 * COS( (2*PI()/365) * EToTable4[[#This Row],[J]]), 4), "")</f>
        <v/>
      </c>
      <c r="O202" s="36" t="str">
        <f>IF(AND(ISNUMBER(Latitude), ISNUMBER(EToTable4[[#This Row],[Сана]])), ROUND((Latitude / 180) * PI(), 3), "")</f>
        <v/>
      </c>
      <c r="P202" s="35" t="str">
        <f>IF(AND(ISNUMBER(EToTable4[[#This Row],[φ]]), ISNUMBER(EToTable4[[#This Row],[δ (rad)]])), ACOS( - 1 * TAN(EToTable4[[#This Row],[φ]]) * TAN(EToTable4[[#This Row],[δ (rad)]])), "")</f>
        <v/>
      </c>
      <c r="Q20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2" s="35" t="str">
        <f xml:space="preserve"> IF(ISNUMBER(EToTable4[[#This Row],[ωs]]), ( 24 / PI()) * EToTable4[[#This Row],[ωs]], "")</f>
        <v/>
      </c>
      <c r="S202" s="35" t="str">
        <f>IF(ISNUMBER(EToTable4[[#This Row],[Тмин
(°С)]]), 0.6108 * EXP( 17.27 * EToTable4[[#This Row],[Тмин
(°С)]] / (EToTable4[[#This Row],[Тмин
(°С)]]+237.3)), "")</f>
        <v/>
      </c>
      <c r="T202" s="35" t="str">
        <f>IF(ISNUMBER(EToTable4[[#This Row],[Тмакс
(°С)]]), 0.6108 * EXP( 17.27 * EToTable4[[#This Row],[Тмакс
(°С)]] / (EToTable4[[#This Row],[Тмакс
(°С)]]+237.3)), "")</f>
        <v/>
      </c>
      <c r="U202" s="35" t="str">
        <f>IF(AND(ISNUMBER(EToTable4[[#This Row],[e° (Tmin)]]), ISNUMBER(EToTable4[[#This Row],[e° (Tmax)]])), (EToTable4[[#This Row],[e° (Tmax)]]+EToTable4[[#This Row],[e° (Tmin)]])/2, "")</f>
        <v/>
      </c>
      <c r="V202" s="28" t="str">
        <f>IF(ISNUMBER(EToTable4[[#This Row],[Tdew]]), 0.6108 * EXP( 17.27 * (EToTable4[[#This Row],[Tdew]]) / (EToTable4[[#This Row],[Tdew]]+237.3)), "")</f>
        <v/>
      </c>
      <c r="W202" s="30" t="str">
        <f xml:space="preserve"> EToTable4[[#This Row],[e° (Tdew)]]</f>
        <v/>
      </c>
      <c r="X202" s="28" t="str">
        <f>IF(AND(ISNUMBER(EToTable4[[#This Row],[es]]), ISNUMBER(EToTable4[[#This Row],[ea]])), EToTable4[[#This Row],[es]]-EToTable4[[#This Row],[ea]], "")</f>
        <v/>
      </c>
      <c r="Y202" s="35" t="str">
        <f>IF(ISNUMBER(EToTable4[[#This Row],[Ra]]), (as+bs)*EToTable4[[#This Row],[Ra]], "")</f>
        <v/>
      </c>
      <c r="Z20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2" s="35" t="str">
        <f>IF(ISNUMBER(EToTable4[[#This Row],[Rs]]), (1-albedo)*EToTable4[[#This Row],[Rs]], "")</f>
        <v/>
      </c>
      <c r="AB20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2" s="35" t="str">
        <f>IF(AND(ISNUMBER(EToTable4[[#This Row],[Rns]]), ISNUMBER(EToTable4[[#This Row],[Rnl]])), EToTable4[[#This Row],[Rns]]-EToTable4[[#This Row],[Rnl]], "")</f>
        <v/>
      </c>
      <c r="AD20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3" spans="1:31" x14ac:dyDescent="0.25">
      <c r="A203" s="20"/>
      <c r="B203" s="21"/>
      <c r="C203" s="22"/>
      <c r="D203" s="23"/>
      <c r="E203" s="46"/>
      <c r="F203" s="23"/>
      <c r="G20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3" s="44" t="str">
        <f>IF(AND(ISNUMBER(EToTable4[[#This Row],[Сана]]), ISNUMBER(EToTable4[[#This Row],[Тмин
(°С)]])), EToTable4[[#This Row],[Тмин
(°С)]]-TdewSubtract, "")</f>
        <v/>
      </c>
      <c r="I203" s="38" t="str">
        <f>IF(ISNUMBER(EToTable4[[#This Row],[Сана]]), _xlfn.DAYS(EToTable4[[#This Row],[Сана]], "1/1/" &amp; YEAR(EToTable4[[#This Row],[Сана]])) + 1, "")</f>
        <v/>
      </c>
      <c r="J203" s="35" t="str">
        <f>IF(AND(ISNUMBER(Altitude), ISNUMBER(EToTable4[[#This Row],[Сана]])),  ROUND(101.3 * POWER( (293-0.0065 * Altitude) / 293, 5.26), 2), "")</f>
        <v/>
      </c>
      <c r="K203" s="33" t="str">
        <f>IF(ISNUMBER(EToTable4[[#This Row],[P]]), (Cp * EToTable4[[#This Row],[P]]) / (0.622 * 2.45), "")</f>
        <v/>
      </c>
      <c r="L20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3" s="35" t="str">
        <f>IF(ISNUMBER(EToTable4[[#This Row],[J]]), 0.409  * SIN( (2*PI()/365) * EToTable4[[#This Row],[J]] - 1.39), "")</f>
        <v/>
      </c>
      <c r="N203" s="30" t="str">
        <f>IF(ISNUMBER(EToTable4[[#This Row],[J]]), ROUND(1+0.033 * COS( (2*PI()/365) * EToTable4[[#This Row],[J]]), 4), "")</f>
        <v/>
      </c>
      <c r="O203" s="36" t="str">
        <f>IF(AND(ISNUMBER(Latitude), ISNUMBER(EToTable4[[#This Row],[Сана]])), ROUND((Latitude / 180) * PI(), 3), "")</f>
        <v/>
      </c>
      <c r="P203" s="35" t="str">
        <f>IF(AND(ISNUMBER(EToTable4[[#This Row],[φ]]), ISNUMBER(EToTable4[[#This Row],[δ (rad)]])), ACOS( - 1 * TAN(EToTable4[[#This Row],[φ]]) * TAN(EToTable4[[#This Row],[δ (rad)]])), "")</f>
        <v/>
      </c>
      <c r="Q20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3" s="35" t="str">
        <f xml:space="preserve"> IF(ISNUMBER(EToTable4[[#This Row],[ωs]]), ( 24 / PI()) * EToTable4[[#This Row],[ωs]], "")</f>
        <v/>
      </c>
      <c r="S203" s="35" t="str">
        <f>IF(ISNUMBER(EToTable4[[#This Row],[Тмин
(°С)]]), 0.6108 * EXP( 17.27 * EToTable4[[#This Row],[Тмин
(°С)]] / (EToTable4[[#This Row],[Тмин
(°С)]]+237.3)), "")</f>
        <v/>
      </c>
      <c r="T203" s="35" t="str">
        <f>IF(ISNUMBER(EToTable4[[#This Row],[Тмакс
(°С)]]), 0.6108 * EXP( 17.27 * EToTable4[[#This Row],[Тмакс
(°С)]] / (EToTable4[[#This Row],[Тмакс
(°С)]]+237.3)), "")</f>
        <v/>
      </c>
      <c r="U203" s="35" t="str">
        <f>IF(AND(ISNUMBER(EToTable4[[#This Row],[e° (Tmin)]]), ISNUMBER(EToTable4[[#This Row],[e° (Tmax)]])), (EToTable4[[#This Row],[e° (Tmax)]]+EToTable4[[#This Row],[e° (Tmin)]])/2, "")</f>
        <v/>
      </c>
      <c r="V203" s="28" t="str">
        <f>IF(ISNUMBER(EToTable4[[#This Row],[Tdew]]), 0.6108 * EXP( 17.27 * (EToTable4[[#This Row],[Tdew]]) / (EToTable4[[#This Row],[Tdew]]+237.3)), "")</f>
        <v/>
      </c>
      <c r="W203" s="30" t="str">
        <f xml:space="preserve"> EToTable4[[#This Row],[e° (Tdew)]]</f>
        <v/>
      </c>
      <c r="X203" s="28" t="str">
        <f>IF(AND(ISNUMBER(EToTable4[[#This Row],[es]]), ISNUMBER(EToTable4[[#This Row],[ea]])), EToTable4[[#This Row],[es]]-EToTable4[[#This Row],[ea]], "")</f>
        <v/>
      </c>
      <c r="Y203" s="35" t="str">
        <f>IF(ISNUMBER(EToTable4[[#This Row],[Ra]]), (as+bs)*EToTable4[[#This Row],[Ra]], "")</f>
        <v/>
      </c>
      <c r="Z20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3" s="35" t="str">
        <f>IF(ISNUMBER(EToTable4[[#This Row],[Rs]]), (1-albedo)*EToTable4[[#This Row],[Rs]], "")</f>
        <v/>
      </c>
      <c r="AB20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3" s="35" t="str">
        <f>IF(AND(ISNUMBER(EToTable4[[#This Row],[Rns]]), ISNUMBER(EToTable4[[#This Row],[Rnl]])), EToTable4[[#This Row],[Rns]]-EToTable4[[#This Row],[Rnl]], "")</f>
        <v/>
      </c>
      <c r="AD20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4" spans="1:31" x14ac:dyDescent="0.25">
      <c r="A204" s="20"/>
      <c r="B204" s="21"/>
      <c r="C204" s="22"/>
      <c r="D204" s="23"/>
      <c r="E204" s="46"/>
      <c r="F204" s="23"/>
      <c r="G20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4" s="44" t="str">
        <f>IF(AND(ISNUMBER(EToTable4[[#This Row],[Сана]]), ISNUMBER(EToTable4[[#This Row],[Тмин
(°С)]])), EToTable4[[#This Row],[Тмин
(°С)]]-TdewSubtract, "")</f>
        <v/>
      </c>
      <c r="I204" s="38" t="str">
        <f>IF(ISNUMBER(EToTable4[[#This Row],[Сана]]), _xlfn.DAYS(EToTable4[[#This Row],[Сана]], "1/1/" &amp; YEAR(EToTable4[[#This Row],[Сана]])) + 1, "")</f>
        <v/>
      </c>
      <c r="J204" s="35" t="str">
        <f>IF(AND(ISNUMBER(Altitude), ISNUMBER(EToTable4[[#This Row],[Сана]])),  ROUND(101.3 * POWER( (293-0.0065 * Altitude) / 293, 5.26), 2), "")</f>
        <v/>
      </c>
      <c r="K204" s="33" t="str">
        <f>IF(ISNUMBER(EToTable4[[#This Row],[P]]), (Cp * EToTable4[[#This Row],[P]]) / (0.622 * 2.45), "")</f>
        <v/>
      </c>
      <c r="L20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4" s="35" t="str">
        <f>IF(ISNUMBER(EToTable4[[#This Row],[J]]), 0.409  * SIN( (2*PI()/365) * EToTable4[[#This Row],[J]] - 1.39), "")</f>
        <v/>
      </c>
      <c r="N204" s="30" t="str">
        <f>IF(ISNUMBER(EToTable4[[#This Row],[J]]), ROUND(1+0.033 * COS( (2*PI()/365) * EToTable4[[#This Row],[J]]), 4), "")</f>
        <v/>
      </c>
      <c r="O204" s="36" t="str">
        <f>IF(AND(ISNUMBER(Latitude), ISNUMBER(EToTable4[[#This Row],[Сана]])), ROUND((Latitude / 180) * PI(), 3), "")</f>
        <v/>
      </c>
      <c r="P204" s="35" t="str">
        <f>IF(AND(ISNUMBER(EToTable4[[#This Row],[φ]]), ISNUMBER(EToTable4[[#This Row],[δ (rad)]])), ACOS( - 1 * TAN(EToTable4[[#This Row],[φ]]) * TAN(EToTable4[[#This Row],[δ (rad)]])), "")</f>
        <v/>
      </c>
      <c r="Q20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4" s="35" t="str">
        <f xml:space="preserve"> IF(ISNUMBER(EToTable4[[#This Row],[ωs]]), ( 24 / PI()) * EToTable4[[#This Row],[ωs]], "")</f>
        <v/>
      </c>
      <c r="S204" s="35" t="str">
        <f>IF(ISNUMBER(EToTable4[[#This Row],[Тмин
(°С)]]), 0.6108 * EXP( 17.27 * EToTable4[[#This Row],[Тмин
(°С)]] / (EToTable4[[#This Row],[Тмин
(°С)]]+237.3)), "")</f>
        <v/>
      </c>
      <c r="T204" s="35" t="str">
        <f>IF(ISNUMBER(EToTable4[[#This Row],[Тмакс
(°С)]]), 0.6108 * EXP( 17.27 * EToTable4[[#This Row],[Тмакс
(°С)]] / (EToTable4[[#This Row],[Тмакс
(°С)]]+237.3)), "")</f>
        <v/>
      </c>
      <c r="U204" s="35" t="str">
        <f>IF(AND(ISNUMBER(EToTable4[[#This Row],[e° (Tmin)]]), ISNUMBER(EToTable4[[#This Row],[e° (Tmax)]])), (EToTable4[[#This Row],[e° (Tmax)]]+EToTable4[[#This Row],[e° (Tmin)]])/2, "")</f>
        <v/>
      </c>
      <c r="V204" s="28" t="str">
        <f>IF(ISNUMBER(EToTable4[[#This Row],[Tdew]]), 0.6108 * EXP( 17.27 * (EToTable4[[#This Row],[Tdew]]) / (EToTable4[[#This Row],[Tdew]]+237.3)), "")</f>
        <v/>
      </c>
      <c r="W204" s="30" t="str">
        <f xml:space="preserve"> EToTable4[[#This Row],[e° (Tdew)]]</f>
        <v/>
      </c>
      <c r="X204" s="28" t="str">
        <f>IF(AND(ISNUMBER(EToTable4[[#This Row],[es]]), ISNUMBER(EToTable4[[#This Row],[ea]])), EToTable4[[#This Row],[es]]-EToTable4[[#This Row],[ea]], "")</f>
        <v/>
      </c>
      <c r="Y204" s="35" t="str">
        <f>IF(ISNUMBER(EToTable4[[#This Row],[Ra]]), (as+bs)*EToTable4[[#This Row],[Ra]], "")</f>
        <v/>
      </c>
      <c r="Z20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4" s="35" t="str">
        <f>IF(ISNUMBER(EToTable4[[#This Row],[Rs]]), (1-albedo)*EToTable4[[#This Row],[Rs]], "")</f>
        <v/>
      </c>
      <c r="AB20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4" s="35" t="str">
        <f>IF(AND(ISNUMBER(EToTable4[[#This Row],[Rns]]), ISNUMBER(EToTable4[[#This Row],[Rnl]])), EToTable4[[#This Row],[Rns]]-EToTable4[[#This Row],[Rnl]], "")</f>
        <v/>
      </c>
      <c r="AD20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5" spans="1:31" x14ac:dyDescent="0.25">
      <c r="A205" s="20"/>
      <c r="B205" s="21"/>
      <c r="C205" s="22"/>
      <c r="D205" s="23"/>
      <c r="E205" s="46"/>
      <c r="F205" s="23"/>
      <c r="G20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5" s="44" t="str">
        <f>IF(AND(ISNUMBER(EToTable4[[#This Row],[Сана]]), ISNUMBER(EToTable4[[#This Row],[Тмин
(°С)]])), EToTable4[[#This Row],[Тмин
(°С)]]-TdewSubtract, "")</f>
        <v/>
      </c>
      <c r="I205" s="38" t="str">
        <f>IF(ISNUMBER(EToTable4[[#This Row],[Сана]]), _xlfn.DAYS(EToTable4[[#This Row],[Сана]], "1/1/" &amp; YEAR(EToTable4[[#This Row],[Сана]])) + 1, "")</f>
        <v/>
      </c>
      <c r="J205" s="35" t="str">
        <f>IF(AND(ISNUMBER(Altitude), ISNUMBER(EToTable4[[#This Row],[Сана]])),  ROUND(101.3 * POWER( (293-0.0065 * Altitude) / 293, 5.26), 2), "")</f>
        <v/>
      </c>
      <c r="K205" s="33" t="str">
        <f>IF(ISNUMBER(EToTable4[[#This Row],[P]]), (Cp * EToTable4[[#This Row],[P]]) / (0.622 * 2.45), "")</f>
        <v/>
      </c>
      <c r="L20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5" s="35" t="str">
        <f>IF(ISNUMBER(EToTable4[[#This Row],[J]]), 0.409  * SIN( (2*PI()/365) * EToTable4[[#This Row],[J]] - 1.39), "")</f>
        <v/>
      </c>
      <c r="N205" s="30" t="str">
        <f>IF(ISNUMBER(EToTable4[[#This Row],[J]]), ROUND(1+0.033 * COS( (2*PI()/365) * EToTable4[[#This Row],[J]]), 4), "")</f>
        <v/>
      </c>
      <c r="O205" s="36" t="str">
        <f>IF(AND(ISNUMBER(Latitude), ISNUMBER(EToTable4[[#This Row],[Сана]])), ROUND((Latitude / 180) * PI(), 3), "")</f>
        <v/>
      </c>
      <c r="P205" s="35" t="str">
        <f>IF(AND(ISNUMBER(EToTable4[[#This Row],[φ]]), ISNUMBER(EToTable4[[#This Row],[δ (rad)]])), ACOS( - 1 * TAN(EToTable4[[#This Row],[φ]]) * TAN(EToTable4[[#This Row],[δ (rad)]])), "")</f>
        <v/>
      </c>
      <c r="Q20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5" s="35" t="str">
        <f xml:space="preserve"> IF(ISNUMBER(EToTable4[[#This Row],[ωs]]), ( 24 / PI()) * EToTable4[[#This Row],[ωs]], "")</f>
        <v/>
      </c>
      <c r="S205" s="35" t="str">
        <f>IF(ISNUMBER(EToTable4[[#This Row],[Тмин
(°С)]]), 0.6108 * EXP( 17.27 * EToTable4[[#This Row],[Тмин
(°С)]] / (EToTable4[[#This Row],[Тмин
(°С)]]+237.3)), "")</f>
        <v/>
      </c>
      <c r="T205" s="35" t="str">
        <f>IF(ISNUMBER(EToTable4[[#This Row],[Тмакс
(°С)]]), 0.6108 * EXP( 17.27 * EToTable4[[#This Row],[Тмакс
(°С)]] / (EToTable4[[#This Row],[Тмакс
(°С)]]+237.3)), "")</f>
        <v/>
      </c>
      <c r="U205" s="35" t="str">
        <f>IF(AND(ISNUMBER(EToTable4[[#This Row],[e° (Tmin)]]), ISNUMBER(EToTable4[[#This Row],[e° (Tmax)]])), (EToTable4[[#This Row],[e° (Tmax)]]+EToTable4[[#This Row],[e° (Tmin)]])/2, "")</f>
        <v/>
      </c>
      <c r="V205" s="28" t="str">
        <f>IF(ISNUMBER(EToTable4[[#This Row],[Tdew]]), 0.6108 * EXP( 17.27 * (EToTable4[[#This Row],[Tdew]]) / (EToTable4[[#This Row],[Tdew]]+237.3)), "")</f>
        <v/>
      </c>
      <c r="W205" s="30" t="str">
        <f xml:space="preserve"> EToTable4[[#This Row],[e° (Tdew)]]</f>
        <v/>
      </c>
      <c r="X205" s="28" t="str">
        <f>IF(AND(ISNUMBER(EToTable4[[#This Row],[es]]), ISNUMBER(EToTable4[[#This Row],[ea]])), EToTable4[[#This Row],[es]]-EToTable4[[#This Row],[ea]], "")</f>
        <v/>
      </c>
      <c r="Y205" s="35" t="str">
        <f>IF(ISNUMBER(EToTable4[[#This Row],[Ra]]), (as+bs)*EToTable4[[#This Row],[Ra]], "")</f>
        <v/>
      </c>
      <c r="Z20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5" s="35" t="str">
        <f>IF(ISNUMBER(EToTable4[[#This Row],[Rs]]), (1-albedo)*EToTable4[[#This Row],[Rs]], "")</f>
        <v/>
      </c>
      <c r="AB20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5" s="35" t="str">
        <f>IF(AND(ISNUMBER(EToTable4[[#This Row],[Rns]]), ISNUMBER(EToTable4[[#This Row],[Rnl]])), EToTable4[[#This Row],[Rns]]-EToTable4[[#This Row],[Rnl]], "")</f>
        <v/>
      </c>
      <c r="AD20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6" spans="1:31" x14ac:dyDescent="0.25">
      <c r="A206" s="20"/>
      <c r="B206" s="21"/>
      <c r="C206" s="22"/>
      <c r="D206" s="23"/>
      <c r="E206" s="46"/>
      <c r="F206" s="23"/>
      <c r="G20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6" s="44" t="str">
        <f>IF(AND(ISNUMBER(EToTable4[[#This Row],[Сана]]), ISNUMBER(EToTable4[[#This Row],[Тмин
(°С)]])), EToTable4[[#This Row],[Тмин
(°С)]]-TdewSubtract, "")</f>
        <v/>
      </c>
      <c r="I206" s="38" t="str">
        <f>IF(ISNUMBER(EToTable4[[#This Row],[Сана]]), _xlfn.DAYS(EToTable4[[#This Row],[Сана]], "1/1/" &amp; YEAR(EToTable4[[#This Row],[Сана]])) + 1, "")</f>
        <v/>
      </c>
      <c r="J206" s="35" t="str">
        <f>IF(AND(ISNUMBER(Altitude), ISNUMBER(EToTable4[[#This Row],[Сана]])),  ROUND(101.3 * POWER( (293-0.0065 * Altitude) / 293, 5.26), 2), "")</f>
        <v/>
      </c>
      <c r="K206" s="33" t="str">
        <f>IF(ISNUMBER(EToTable4[[#This Row],[P]]), (Cp * EToTable4[[#This Row],[P]]) / (0.622 * 2.45), "")</f>
        <v/>
      </c>
      <c r="L20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6" s="35" t="str">
        <f>IF(ISNUMBER(EToTable4[[#This Row],[J]]), 0.409  * SIN( (2*PI()/365) * EToTable4[[#This Row],[J]] - 1.39), "")</f>
        <v/>
      </c>
      <c r="N206" s="30" t="str">
        <f>IF(ISNUMBER(EToTable4[[#This Row],[J]]), ROUND(1+0.033 * COS( (2*PI()/365) * EToTable4[[#This Row],[J]]), 4), "")</f>
        <v/>
      </c>
      <c r="O206" s="36" t="str">
        <f>IF(AND(ISNUMBER(Latitude), ISNUMBER(EToTable4[[#This Row],[Сана]])), ROUND((Latitude / 180) * PI(), 3), "")</f>
        <v/>
      </c>
      <c r="P206" s="35" t="str">
        <f>IF(AND(ISNUMBER(EToTable4[[#This Row],[φ]]), ISNUMBER(EToTable4[[#This Row],[δ (rad)]])), ACOS( - 1 * TAN(EToTable4[[#This Row],[φ]]) * TAN(EToTable4[[#This Row],[δ (rad)]])), "")</f>
        <v/>
      </c>
      <c r="Q20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6" s="35" t="str">
        <f xml:space="preserve"> IF(ISNUMBER(EToTable4[[#This Row],[ωs]]), ( 24 / PI()) * EToTable4[[#This Row],[ωs]], "")</f>
        <v/>
      </c>
      <c r="S206" s="35" t="str">
        <f>IF(ISNUMBER(EToTable4[[#This Row],[Тмин
(°С)]]), 0.6108 * EXP( 17.27 * EToTable4[[#This Row],[Тмин
(°С)]] / (EToTable4[[#This Row],[Тмин
(°С)]]+237.3)), "")</f>
        <v/>
      </c>
      <c r="T206" s="35" t="str">
        <f>IF(ISNUMBER(EToTable4[[#This Row],[Тмакс
(°С)]]), 0.6108 * EXP( 17.27 * EToTable4[[#This Row],[Тмакс
(°С)]] / (EToTable4[[#This Row],[Тмакс
(°С)]]+237.3)), "")</f>
        <v/>
      </c>
      <c r="U206" s="35" t="str">
        <f>IF(AND(ISNUMBER(EToTable4[[#This Row],[e° (Tmin)]]), ISNUMBER(EToTable4[[#This Row],[e° (Tmax)]])), (EToTable4[[#This Row],[e° (Tmax)]]+EToTable4[[#This Row],[e° (Tmin)]])/2, "")</f>
        <v/>
      </c>
      <c r="V206" s="28" t="str">
        <f>IF(ISNUMBER(EToTable4[[#This Row],[Tdew]]), 0.6108 * EXP( 17.27 * (EToTable4[[#This Row],[Tdew]]) / (EToTable4[[#This Row],[Tdew]]+237.3)), "")</f>
        <v/>
      </c>
      <c r="W206" s="30" t="str">
        <f xml:space="preserve"> EToTable4[[#This Row],[e° (Tdew)]]</f>
        <v/>
      </c>
      <c r="X206" s="28" t="str">
        <f>IF(AND(ISNUMBER(EToTable4[[#This Row],[es]]), ISNUMBER(EToTable4[[#This Row],[ea]])), EToTable4[[#This Row],[es]]-EToTable4[[#This Row],[ea]], "")</f>
        <v/>
      </c>
      <c r="Y206" s="35" t="str">
        <f>IF(ISNUMBER(EToTable4[[#This Row],[Ra]]), (as+bs)*EToTable4[[#This Row],[Ra]], "")</f>
        <v/>
      </c>
      <c r="Z20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6" s="35" t="str">
        <f>IF(ISNUMBER(EToTable4[[#This Row],[Rs]]), (1-albedo)*EToTable4[[#This Row],[Rs]], "")</f>
        <v/>
      </c>
      <c r="AB20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6" s="35" t="str">
        <f>IF(AND(ISNUMBER(EToTable4[[#This Row],[Rns]]), ISNUMBER(EToTable4[[#This Row],[Rnl]])), EToTable4[[#This Row],[Rns]]-EToTable4[[#This Row],[Rnl]], "")</f>
        <v/>
      </c>
      <c r="AD20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7" spans="1:31" x14ac:dyDescent="0.25">
      <c r="A207" s="20"/>
      <c r="B207" s="21"/>
      <c r="C207" s="22"/>
      <c r="D207" s="23"/>
      <c r="E207" s="46"/>
      <c r="F207" s="23"/>
      <c r="G20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7" s="44" t="str">
        <f>IF(AND(ISNUMBER(EToTable4[[#This Row],[Сана]]), ISNUMBER(EToTable4[[#This Row],[Тмин
(°С)]])), EToTable4[[#This Row],[Тмин
(°С)]]-TdewSubtract, "")</f>
        <v/>
      </c>
      <c r="I207" s="38" t="str">
        <f>IF(ISNUMBER(EToTable4[[#This Row],[Сана]]), _xlfn.DAYS(EToTable4[[#This Row],[Сана]], "1/1/" &amp; YEAR(EToTable4[[#This Row],[Сана]])) + 1, "")</f>
        <v/>
      </c>
      <c r="J207" s="35" t="str">
        <f>IF(AND(ISNUMBER(Altitude), ISNUMBER(EToTable4[[#This Row],[Сана]])),  ROUND(101.3 * POWER( (293-0.0065 * Altitude) / 293, 5.26), 2), "")</f>
        <v/>
      </c>
      <c r="K207" s="33" t="str">
        <f>IF(ISNUMBER(EToTable4[[#This Row],[P]]), (Cp * EToTable4[[#This Row],[P]]) / (0.622 * 2.45), "")</f>
        <v/>
      </c>
      <c r="L20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7" s="35" t="str">
        <f>IF(ISNUMBER(EToTable4[[#This Row],[J]]), 0.409  * SIN( (2*PI()/365) * EToTable4[[#This Row],[J]] - 1.39), "")</f>
        <v/>
      </c>
      <c r="N207" s="30" t="str">
        <f>IF(ISNUMBER(EToTable4[[#This Row],[J]]), ROUND(1+0.033 * COS( (2*PI()/365) * EToTable4[[#This Row],[J]]), 4), "")</f>
        <v/>
      </c>
      <c r="O207" s="36" t="str">
        <f>IF(AND(ISNUMBER(Latitude), ISNUMBER(EToTable4[[#This Row],[Сана]])), ROUND((Latitude / 180) * PI(), 3), "")</f>
        <v/>
      </c>
      <c r="P207" s="35" t="str">
        <f>IF(AND(ISNUMBER(EToTable4[[#This Row],[φ]]), ISNUMBER(EToTable4[[#This Row],[δ (rad)]])), ACOS( - 1 * TAN(EToTable4[[#This Row],[φ]]) * TAN(EToTable4[[#This Row],[δ (rad)]])), "")</f>
        <v/>
      </c>
      <c r="Q20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7" s="35" t="str">
        <f xml:space="preserve"> IF(ISNUMBER(EToTable4[[#This Row],[ωs]]), ( 24 / PI()) * EToTable4[[#This Row],[ωs]], "")</f>
        <v/>
      </c>
      <c r="S207" s="35" t="str">
        <f>IF(ISNUMBER(EToTable4[[#This Row],[Тмин
(°С)]]), 0.6108 * EXP( 17.27 * EToTable4[[#This Row],[Тмин
(°С)]] / (EToTable4[[#This Row],[Тмин
(°С)]]+237.3)), "")</f>
        <v/>
      </c>
      <c r="T207" s="35" t="str">
        <f>IF(ISNUMBER(EToTable4[[#This Row],[Тмакс
(°С)]]), 0.6108 * EXP( 17.27 * EToTable4[[#This Row],[Тмакс
(°С)]] / (EToTable4[[#This Row],[Тмакс
(°С)]]+237.3)), "")</f>
        <v/>
      </c>
      <c r="U207" s="35" t="str">
        <f>IF(AND(ISNUMBER(EToTable4[[#This Row],[e° (Tmin)]]), ISNUMBER(EToTable4[[#This Row],[e° (Tmax)]])), (EToTable4[[#This Row],[e° (Tmax)]]+EToTable4[[#This Row],[e° (Tmin)]])/2, "")</f>
        <v/>
      </c>
      <c r="V207" s="28" t="str">
        <f>IF(ISNUMBER(EToTable4[[#This Row],[Tdew]]), 0.6108 * EXP( 17.27 * (EToTable4[[#This Row],[Tdew]]) / (EToTable4[[#This Row],[Tdew]]+237.3)), "")</f>
        <v/>
      </c>
      <c r="W207" s="30" t="str">
        <f xml:space="preserve"> EToTable4[[#This Row],[e° (Tdew)]]</f>
        <v/>
      </c>
      <c r="X207" s="28" t="str">
        <f>IF(AND(ISNUMBER(EToTable4[[#This Row],[es]]), ISNUMBER(EToTable4[[#This Row],[ea]])), EToTable4[[#This Row],[es]]-EToTable4[[#This Row],[ea]], "")</f>
        <v/>
      </c>
      <c r="Y207" s="35" t="str">
        <f>IF(ISNUMBER(EToTable4[[#This Row],[Ra]]), (as+bs)*EToTable4[[#This Row],[Ra]], "")</f>
        <v/>
      </c>
      <c r="Z20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7" s="35" t="str">
        <f>IF(ISNUMBER(EToTable4[[#This Row],[Rs]]), (1-albedo)*EToTable4[[#This Row],[Rs]], "")</f>
        <v/>
      </c>
      <c r="AB20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7" s="35" t="str">
        <f>IF(AND(ISNUMBER(EToTable4[[#This Row],[Rns]]), ISNUMBER(EToTable4[[#This Row],[Rnl]])), EToTable4[[#This Row],[Rns]]-EToTable4[[#This Row],[Rnl]], "")</f>
        <v/>
      </c>
      <c r="AD20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8" spans="1:31" x14ac:dyDescent="0.25">
      <c r="A208" s="20"/>
      <c r="B208" s="21"/>
      <c r="C208" s="22"/>
      <c r="D208" s="23"/>
      <c r="E208" s="46"/>
      <c r="F208" s="23"/>
      <c r="G20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8" s="44" t="str">
        <f>IF(AND(ISNUMBER(EToTable4[[#This Row],[Сана]]), ISNUMBER(EToTable4[[#This Row],[Тмин
(°С)]])), EToTable4[[#This Row],[Тмин
(°С)]]-TdewSubtract, "")</f>
        <v/>
      </c>
      <c r="I208" s="38" t="str">
        <f>IF(ISNUMBER(EToTable4[[#This Row],[Сана]]), _xlfn.DAYS(EToTable4[[#This Row],[Сана]], "1/1/" &amp; YEAR(EToTable4[[#This Row],[Сана]])) + 1, "")</f>
        <v/>
      </c>
      <c r="J208" s="35" t="str">
        <f>IF(AND(ISNUMBER(Altitude), ISNUMBER(EToTable4[[#This Row],[Сана]])),  ROUND(101.3 * POWER( (293-0.0065 * Altitude) / 293, 5.26), 2), "")</f>
        <v/>
      </c>
      <c r="K208" s="33" t="str">
        <f>IF(ISNUMBER(EToTable4[[#This Row],[P]]), (Cp * EToTable4[[#This Row],[P]]) / (0.622 * 2.45), "")</f>
        <v/>
      </c>
      <c r="L20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8" s="35" t="str">
        <f>IF(ISNUMBER(EToTable4[[#This Row],[J]]), 0.409  * SIN( (2*PI()/365) * EToTable4[[#This Row],[J]] - 1.39), "")</f>
        <v/>
      </c>
      <c r="N208" s="30" t="str">
        <f>IF(ISNUMBER(EToTable4[[#This Row],[J]]), ROUND(1+0.033 * COS( (2*PI()/365) * EToTable4[[#This Row],[J]]), 4), "")</f>
        <v/>
      </c>
      <c r="O208" s="36" t="str">
        <f>IF(AND(ISNUMBER(Latitude), ISNUMBER(EToTable4[[#This Row],[Сана]])), ROUND((Latitude / 180) * PI(), 3), "")</f>
        <v/>
      </c>
      <c r="P208" s="35" t="str">
        <f>IF(AND(ISNUMBER(EToTable4[[#This Row],[φ]]), ISNUMBER(EToTable4[[#This Row],[δ (rad)]])), ACOS( - 1 * TAN(EToTable4[[#This Row],[φ]]) * TAN(EToTable4[[#This Row],[δ (rad)]])), "")</f>
        <v/>
      </c>
      <c r="Q20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8" s="35" t="str">
        <f xml:space="preserve"> IF(ISNUMBER(EToTable4[[#This Row],[ωs]]), ( 24 / PI()) * EToTable4[[#This Row],[ωs]], "")</f>
        <v/>
      </c>
      <c r="S208" s="35" t="str">
        <f>IF(ISNUMBER(EToTable4[[#This Row],[Тмин
(°С)]]), 0.6108 * EXP( 17.27 * EToTable4[[#This Row],[Тмин
(°С)]] / (EToTable4[[#This Row],[Тмин
(°С)]]+237.3)), "")</f>
        <v/>
      </c>
      <c r="T208" s="35" t="str">
        <f>IF(ISNUMBER(EToTable4[[#This Row],[Тмакс
(°С)]]), 0.6108 * EXP( 17.27 * EToTable4[[#This Row],[Тмакс
(°С)]] / (EToTable4[[#This Row],[Тмакс
(°С)]]+237.3)), "")</f>
        <v/>
      </c>
      <c r="U208" s="35" t="str">
        <f>IF(AND(ISNUMBER(EToTable4[[#This Row],[e° (Tmin)]]), ISNUMBER(EToTable4[[#This Row],[e° (Tmax)]])), (EToTable4[[#This Row],[e° (Tmax)]]+EToTable4[[#This Row],[e° (Tmin)]])/2, "")</f>
        <v/>
      </c>
      <c r="V208" s="28" t="str">
        <f>IF(ISNUMBER(EToTable4[[#This Row],[Tdew]]), 0.6108 * EXP( 17.27 * (EToTable4[[#This Row],[Tdew]]) / (EToTable4[[#This Row],[Tdew]]+237.3)), "")</f>
        <v/>
      </c>
      <c r="W208" s="30" t="str">
        <f xml:space="preserve"> EToTable4[[#This Row],[e° (Tdew)]]</f>
        <v/>
      </c>
      <c r="X208" s="28" t="str">
        <f>IF(AND(ISNUMBER(EToTable4[[#This Row],[es]]), ISNUMBER(EToTable4[[#This Row],[ea]])), EToTable4[[#This Row],[es]]-EToTable4[[#This Row],[ea]], "")</f>
        <v/>
      </c>
      <c r="Y208" s="35" t="str">
        <f>IF(ISNUMBER(EToTable4[[#This Row],[Ra]]), (as+bs)*EToTable4[[#This Row],[Ra]], "")</f>
        <v/>
      </c>
      <c r="Z20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8" s="35" t="str">
        <f>IF(ISNUMBER(EToTable4[[#This Row],[Rs]]), (1-albedo)*EToTable4[[#This Row],[Rs]], "")</f>
        <v/>
      </c>
      <c r="AB20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8" s="35" t="str">
        <f>IF(AND(ISNUMBER(EToTable4[[#This Row],[Rns]]), ISNUMBER(EToTable4[[#This Row],[Rnl]])), EToTable4[[#This Row],[Rns]]-EToTable4[[#This Row],[Rnl]], "")</f>
        <v/>
      </c>
      <c r="AD20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09" spans="1:31" x14ac:dyDescent="0.25">
      <c r="A209" s="20"/>
      <c r="B209" s="21"/>
      <c r="C209" s="22"/>
      <c r="D209" s="23"/>
      <c r="E209" s="46"/>
      <c r="F209" s="23"/>
      <c r="G20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09" s="44" t="str">
        <f>IF(AND(ISNUMBER(EToTable4[[#This Row],[Сана]]), ISNUMBER(EToTable4[[#This Row],[Тмин
(°С)]])), EToTable4[[#This Row],[Тмин
(°С)]]-TdewSubtract, "")</f>
        <v/>
      </c>
      <c r="I209" s="38" t="str">
        <f>IF(ISNUMBER(EToTable4[[#This Row],[Сана]]), _xlfn.DAYS(EToTable4[[#This Row],[Сана]], "1/1/" &amp; YEAR(EToTable4[[#This Row],[Сана]])) + 1, "")</f>
        <v/>
      </c>
      <c r="J209" s="35" t="str">
        <f>IF(AND(ISNUMBER(Altitude), ISNUMBER(EToTable4[[#This Row],[Сана]])),  ROUND(101.3 * POWER( (293-0.0065 * Altitude) / 293, 5.26), 2), "")</f>
        <v/>
      </c>
      <c r="K209" s="33" t="str">
        <f>IF(ISNUMBER(EToTable4[[#This Row],[P]]), (Cp * EToTable4[[#This Row],[P]]) / (0.622 * 2.45), "")</f>
        <v/>
      </c>
      <c r="L20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09" s="35" t="str">
        <f>IF(ISNUMBER(EToTable4[[#This Row],[J]]), 0.409  * SIN( (2*PI()/365) * EToTable4[[#This Row],[J]] - 1.39), "")</f>
        <v/>
      </c>
      <c r="N209" s="30" t="str">
        <f>IF(ISNUMBER(EToTable4[[#This Row],[J]]), ROUND(1+0.033 * COS( (2*PI()/365) * EToTable4[[#This Row],[J]]), 4), "")</f>
        <v/>
      </c>
      <c r="O209" s="36" t="str">
        <f>IF(AND(ISNUMBER(Latitude), ISNUMBER(EToTable4[[#This Row],[Сана]])), ROUND((Latitude / 180) * PI(), 3), "")</f>
        <v/>
      </c>
      <c r="P209" s="35" t="str">
        <f>IF(AND(ISNUMBER(EToTable4[[#This Row],[φ]]), ISNUMBER(EToTable4[[#This Row],[δ (rad)]])), ACOS( - 1 * TAN(EToTable4[[#This Row],[φ]]) * TAN(EToTable4[[#This Row],[δ (rad)]])), "")</f>
        <v/>
      </c>
      <c r="Q20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09" s="35" t="str">
        <f xml:space="preserve"> IF(ISNUMBER(EToTable4[[#This Row],[ωs]]), ( 24 / PI()) * EToTable4[[#This Row],[ωs]], "")</f>
        <v/>
      </c>
      <c r="S209" s="35" t="str">
        <f>IF(ISNUMBER(EToTable4[[#This Row],[Тмин
(°С)]]), 0.6108 * EXP( 17.27 * EToTable4[[#This Row],[Тмин
(°С)]] / (EToTable4[[#This Row],[Тмин
(°С)]]+237.3)), "")</f>
        <v/>
      </c>
      <c r="T209" s="35" t="str">
        <f>IF(ISNUMBER(EToTable4[[#This Row],[Тмакс
(°С)]]), 0.6108 * EXP( 17.27 * EToTable4[[#This Row],[Тмакс
(°С)]] / (EToTable4[[#This Row],[Тмакс
(°С)]]+237.3)), "")</f>
        <v/>
      </c>
      <c r="U209" s="35" t="str">
        <f>IF(AND(ISNUMBER(EToTable4[[#This Row],[e° (Tmin)]]), ISNUMBER(EToTable4[[#This Row],[e° (Tmax)]])), (EToTable4[[#This Row],[e° (Tmax)]]+EToTable4[[#This Row],[e° (Tmin)]])/2, "")</f>
        <v/>
      </c>
      <c r="V209" s="28" t="str">
        <f>IF(ISNUMBER(EToTable4[[#This Row],[Tdew]]), 0.6108 * EXP( 17.27 * (EToTable4[[#This Row],[Tdew]]) / (EToTable4[[#This Row],[Tdew]]+237.3)), "")</f>
        <v/>
      </c>
      <c r="W209" s="30" t="str">
        <f xml:space="preserve"> EToTable4[[#This Row],[e° (Tdew)]]</f>
        <v/>
      </c>
      <c r="X209" s="28" t="str">
        <f>IF(AND(ISNUMBER(EToTable4[[#This Row],[es]]), ISNUMBER(EToTable4[[#This Row],[ea]])), EToTable4[[#This Row],[es]]-EToTable4[[#This Row],[ea]], "")</f>
        <v/>
      </c>
      <c r="Y209" s="35" t="str">
        <f>IF(ISNUMBER(EToTable4[[#This Row],[Ra]]), (as+bs)*EToTable4[[#This Row],[Ra]], "")</f>
        <v/>
      </c>
      <c r="Z20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09" s="35" t="str">
        <f>IF(ISNUMBER(EToTable4[[#This Row],[Rs]]), (1-albedo)*EToTable4[[#This Row],[Rs]], "")</f>
        <v/>
      </c>
      <c r="AB20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09" s="35" t="str">
        <f>IF(AND(ISNUMBER(EToTable4[[#This Row],[Rns]]), ISNUMBER(EToTable4[[#This Row],[Rnl]])), EToTable4[[#This Row],[Rns]]-EToTable4[[#This Row],[Rnl]], "")</f>
        <v/>
      </c>
      <c r="AD20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0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0" spans="1:31" x14ac:dyDescent="0.25">
      <c r="A210" s="20"/>
      <c r="B210" s="21"/>
      <c r="C210" s="22"/>
      <c r="D210" s="23"/>
      <c r="E210" s="46"/>
      <c r="F210" s="23"/>
      <c r="G21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0" s="44" t="str">
        <f>IF(AND(ISNUMBER(EToTable4[[#This Row],[Сана]]), ISNUMBER(EToTable4[[#This Row],[Тмин
(°С)]])), EToTable4[[#This Row],[Тмин
(°С)]]-TdewSubtract, "")</f>
        <v/>
      </c>
      <c r="I210" s="38" t="str">
        <f>IF(ISNUMBER(EToTable4[[#This Row],[Сана]]), _xlfn.DAYS(EToTable4[[#This Row],[Сана]], "1/1/" &amp; YEAR(EToTable4[[#This Row],[Сана]])) + 1, "")</f>
        <v/>
      </c>
      <c r="J210" s="35" t="str">
        <f>IF(AND(ISNUMBER(Altitude), ISNUMBER(EToTable4[[#This Row],[Сана]])),  ROUND(101.3 * POWER( (293-0.0065 * Altitude) / 293, 5.26), 2), "")</f>
        <v/>
      </c>
      <c r="K210" s="33" t="str">
        <f>IF(ISNUMBER(EToTable4[[#This Row],[P]]), (Cp * EToTable4[[#This Row],[P]]) / (0.622 * 2.45), "")</f>
        <v/>
      </c>
      <c r="L21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0" s="35" t="str">
        <f>IF(ISNUMBER(EToTable4[[#This Row],[J]]), 0.409  * SIN( (2*PI()/365) * EToTable4[[#This Row],[J]] - 1.39), "")</f>
        <v/>
      </c>
      <c r="N210" s="30" t="str">
        <f>IF(ISNUMBER(EToTable4[[#This Row],[J]]), ROUND(1+0.033 * COS( (2*PI()/365) * EToTable4[[#This Row],[J]]), 4), "")</f>
        <v/>
      </c>
      <c r="O210" s="36" t="str">
        <f>IF(AND(ISNUMBER(Latitude), ISNUMBER(EToTable4[[#This Row],[Сана]])), ROUND((Latitude / 180) * PI(), 3), "")</f>
        <v/>
      </c>
      <c r="P210" s="35" t="str">
        <f>IF(AND(ISNUMBER(EToTable4[[#This Row],[φ]]), ISNUMBER(EToTable4[[#This Row],[δ (rad)]])), ACOS( - 1 * TAN(EToTable4[[#This Row],[φ]]) * TAN(EToTable4[[#This Row],[δ (rad)]])), "")</f>
        <v/>
      </c>
      <c r="Q21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0" s="35" t="str">
        <f xml:space="preserve"> IF(ISNUMBER(EToTable4[[#This Row],[ωs]]), ( 24 / PI()) * EToTable4[[#This Row],[ωs]], "")</f>
        <v/>
      </c>
      <c r="S210" s="35" t="str">
        <f>IF(ISNUMBER(EToTable4[[#This Row],[Тмин
(°С)]]), 0.6108 * EXP( 17.27 * EToTable4[[#This Row],[Тмин
(°С)]] / (EToTable4[[#This Row],[Тмин
(°С)]]+237.3)), "")</f>
        <v/>
      </c>
      <c r="T210" s="35" t="str">
        <f>IF(ISNUMBER(EToTable4[[#This Row],[Тмакс
(°С)]]), 0.6108 * EXP( 17.27 * EToTable4[[#This Row],[Тмакс
(°С)]] / (EToTable4[[#This Row],[Тмакс
(°С)]]+237.3)), "")</f>
        <v/>
      </c>
      <c r="U210" s="35" t="str">
        <f>IF(AND(ISNUMBER(EToTable4[[#This Row],[e° (Tmin)]]), ISNUMBER(EToTable4[[#This Row],[e° (Tmax)]])), (EToTable4[[#This Row],[e° (Tmax)]]+EToTable4[[#This Row],[e° (Tmin)]])/2, "")</f>
        <v/>
      </c>
      <c r="V210" s="28" t="str">
        <f>IF(ISNUMBER(EToTable4[[#This Row],[Tdew]]), 0.6108 * EXP( 17.27 * (EToTable4[[#This Row],[Tdew]]) / (EToTable4[[#This Row],[Tdew]]+237.3)), "")</f>
        <v/>
      </c>
      <c r="W210" s="30" t="str">
        <f xml:space="preserve"> EToTable4[[#This Row],[e° (Tdew)]]</f>
        <v/>
      </c>
      <c r="X210" s="28" t="str">
        <f>IF(AND(ISNUMBER(EToTable4[[#This Row],[es]]), ISNUMBER(EToTable4[[#This Row],[ea]])), EToTable4[[#This Row],[es]]-EToTable4[[#This Row],[ea]], "")</f>
        <v/>
      </c>
      <c r="Y210" s="35" t="str">
        <f>IF(ISNUMBER(EToTable4[[#This Row],[Ra]]), (as+bs)*EToTable4[[#This Row],[Ra]], "")</f>
        <v/>
      </c>
      <c r="Z21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0" s="35" t="str">
        <f>IF(ISNUMBER(EToTable4[[#This Row],[Rs]]), (1-albedo)*EToTable4[[#This Row],[Rs]], "")</f>
        <v/>
      </c>
      <c r="AB21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0" s="35" t="str">
        <f>IF(AND(ISNUMBER(EToTable4[[#This Row],[Rns]]), ISNUMBER(EToTable4[[#This Row],[Rnl]])), EToTable4[[#This Row],[Rns]]-EToTable4[[#This Row],[Rnl]], "")</f>
        <v/>
      </c>
      <c r="AD21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1" spans="1:31" x14ac:dyDescent="0.25">
      <c r="A211" s="20"/>
      <c r="B211" s="21"/>
      <c r="C211" s="22"/>
      <c r="D211" s="23"/>
      <c r="E211" s="46"/>
      <c r="F211" s="23"/>
      <c r="G21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1" s="44" t="str">
        <f>IF(AND(ISNUMBER(EToTable4[[#This Row],[Сана]]), ISNUMBER(EToTable4[[#This Row],[Тмин
(°С)]])), EToTable4[[#This Row],[Тмин
(°С)]]-TdewSubtract, "")</f>
        <v/>
      </c>
      <c r="I211" s="38" t="str">
        <f>IF(ISNUMBER(EToTable4[[#This Row],[Сана]]), _xlfn.DAYS(EToTable4[[#This Row],[Сана]], "1/1/" &amp; YEAR(EToTable4[[#This Row],[Сана]])) + 1, "")</f>
        <v/>
      </c>
      <c r="J211" s="35" t="str">
        <f>IF(AND(ISNUMBER(Altitude), ISNUMBER(EToTable4[[#This Row],[Сана]])),  ROUND(101.3 * POWER( (293-0.0065 * Altitude) / 293, 5.26), 2), "")</f>
        <v/>
      </c>
      <c r="K211" s="33" t="str">
        <f>IF(ISNUMBER(EToTable4[[#This Row],[P]]), (Cp * EToTable4[[#This Row],[P]]) / (0.622 * 2.45), "")</f>
        <v/>
      </c>
      <c r="L21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1" s="35" t="str">
        <f>IF(ISNUMBER(EToTable4[[#This Row],[J]]), 0.409  * SIN( (2*PI()/365) * EToTable4[[#This Row],[J]] - 1.39), "")</f>
        <v/>
      </c>
      <c r="N211" s="30" t="str">
        <f>IF(ISNUMBER(EToTable4[[#This Row],[J]]), ROUND(1+0.033 * COS( (2*PI()/365) * EToTable4[[#This Row],[J]]), 4), "")</f>
        <v/>
      </c>
      <c r="O211" s="36" t="str">
        <f>IF(AND(ISNUMBER(Latitude), ISNUMBER(EToTable4[[#This Row],[Сана]])), ROUND((Latitude / 180) * PI(), 3), "")</f>
        <v/>
      </c>
      <c r="P211" s="35" t="str">
        <f>IF(AND(ISNUMBER(EToTable4[[#This Row],[φ]]), ISNUMBER(EToTable4[[#This Row],[δ (rad)]])), ACOS( - 1 * TAN(EToTable4[[#This Row],[φ]]) * TAN(EToTable4[[#This Row],[δ (rad)]])), "")</f>
        <v/>
      </c>
      <c r="Q21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1" s="35" t="str">
        <f xml:space="preserve"> IF(ISNUMBER(EToTable4[[#This Row],[ωs]]), ( 24 / PI()) * EToTable4[[#This Row],[ωs]], "")</f>
        <v/>
      </c>
      <c r="S211" s="35" t="str">
        <f>IF(ISNUMBER(EToTable4[[#This Row],[Тмин
(°С)]]), 0.6108 * EXP( 17.27 * EToTable4[[#This Row],[Тмин
(°С)]] / (EToTable4[[#This Row],[Тмин
(°С)]]+237.3)), "")</f>
        <v/>
      </c>
      <c r="T211" s="35" t="str">
        <f>IF(ISNUMBER(EToTable4[[#This Row],[Тмакс
(°С)]]), 0.6108 * EXP( 17.27 * EToTable4[[#This Row],[Тмакс
(°С)]] / (EToTable4[[#This Row],[Тмакс
(°С)]]+237.3)), "")</f>
        <v/>
      </c>
      <c r="U211" s="35" t="str">
        <f>IF(AND(ISNUMBER(EToTable4[[#This Row],[e° (Tmin)]]), ISNUMBER(EToTable4[[#This Row],[e° (Tmax)]])), (EToTable4[[#This Row],[e° (Tmax)]]+EToTable4[[#This Row],[e° (Tmin)]])/2, "")</f>
        <v/>
      </c>
      <c r="V211" s="28" t="str">
        <f>IF(ISNUMBER(EToTable4[[#This Row],[Tdew]]), 0.6108 * EXP( 17.27 * (EToTable4[[#This Row],[Tdew]]) / (EToTable4[[#This Row],[Tdew]]+237.3)), "")</f>
        <v/>
      </c>
      <c r="W211" s="30" t="str">
        <f xml:space="preserve"> EToTable4[[#This Row],[e° (Tdew)]]</f>
        <v/>
      </c>
      <c r="X211" s="28" t="str">
        <f>IF(AND(ISNUMBER(EToTable4[[#This Row],[es]]), ISNUMBER(EToTable4[[#This Row],[ea]])), EToTable4[[#This Row],[es]]-EToTable4[[#This Row],[ea]], "")</f>
        <v/>
      </c>
      <c r="Y211" s="35" t="str">
        <f>IF(ISNUMBER(EToTable4[[#This Row],[Ra]]), (as+bs)*EToTable4[[#This Row],[Ra]], "")</f>
        <v/>
      </c>
      <c r="Z21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1" s="35" t="str">
        <f>IF(ISNUMBER(EToTable4[[#This Row],[Rs]]), (1-albedo)*EToTable4[[#This Row],[Rs]], "")</f>
        <v/>
      </c>
      <c r="AB21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1" s="35" t="str">
        <f>IF(AND(ISNUMBER(EToTable4[[#This Row],[Rns]]), ISNUMBER(EToTable4[[#This Row],[Rnl]])), EToTable4[[#This Row],[Rns]]-EToTable4[[#This Row],[Rnl]], "")</f>
        <v/>
      </c>
      <c r="AD21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2" spans="1:31" x14ac:dyDescent="0.25">
      <c r="A212" s="20"/>
      <c r="B212" s="21"/>
      <c r="C212" s="22"/>
      <c r="D212" s="23"/>
      <c r="E212" s="46"/>
      <c r="F212" s="23"/>
      <c r="G21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2" s="44" t="str">
        <f>IF(AND(ISNUMBER(EToTable4[[#This Row],[Сана]]), ISNUMBER(EToTable4[[#This Row],[Тмин
(°С)]])), EToTable4[[#This Row],[Тмин
(°С)]]-TdewSubtract, "")</f>
        <v/>
      </c>
      <c r="I212" s="38" t="str">
        <f>IF(ISNUMBER(EToTable4[[#This Row],[Сана]]), _xlfn.DAYS(EToTable4[[#This Row],[Сана]], "1/1/" &amp; YEAR(EToTable4[[#This Row],[Сана]])) + 1, "")</f>
        <v/>
      </c>
      <c r="J212" s="35" t="str">
        <f>IF(AND(ISNUMBER(Altitude), ISNUMBER(EToTable4[[#This Row],[Сана]])),  ROUND(101.3 * POWER( (293-0.0065 * Altitude) / 293, 5.26), 2), "")</f>
        <v/>
      </c>
      <c r="K212" s="33" t="str">
        <f>IF(ISNUMBER(EToTable4[[#This Row],[P]]), (Cp * EToTable4[[#This Row],[P]]) / (0.622 * 2.45), "")</f>
        <v/>
      </c>
      <c r="L21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2" s="35" t="str">
        <f>IF(ISNUMBER(EToTable4[[#This Row],[J]]), 0.409  * SIN( (2*PI()/365) * EToTable4[[#This Row],[J]] - 1.39), "")</f>
        <v/>
      </c>
      <c r="N212" s="30" t="str">
        <f>IF(ISNUMBER(EToTable4[[#This Row],[J]]), ROUND(1+0.033 * COS( (2*PI()/365) * EToTable4[[#This Row],[J]]), 4), "")</f>
        <v/>
      </c>
      <c r="O212" s="36" t="str">
        <f>IF(AND(ISNUMBER(Latitude), ISNUMBER(EToTable4[[#This Row],[Сана]])), ROUND((Latitude / 180) * PI(), 3), "")</f>
        <v/>
      </c>
      <c r="P212" s="35" t="str">
        <f>IF(AND(ISNUMBER(EToTable4[[#This Row],[φ]]), ISNUMBER(EToTable4[[#This Row],[δ (rad)]])), ACOS( - 1 * TAN(EToTable4[[#This Row],[φ]]) * TAN(EToTable4[[#This Row],[δ (rad)]])), "")</f>
        <v/>
      </c>
      <c r="Q21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2" s="35" t="str">
        <f xml:space="preserve"> IF(ISNUMBER(EToTable4[[#This Row],[ωs]]), ( 24 / PI()) * EToTable4[[#This Row],[ωs]], "")</f>
        <v/>
      </c>
      <c r="S212" s="35" t="str">
        <f>IF(ISNUMBER(EToTable4[[#This Row],[Тмин
(°С)]]), 0.6108 * EXP( 17.27 * EToTable4[[#This Row],[Тмин
(°С)]] / (EToTable4[[#This Row],[Тмин
(°С)]]+237.3)), "")</f>
        <v/>
      </c>
      <c r="T212" s="35" t="str">
        <f>IF(ISNUMBER(EToTable4[[#This Row],[Тмакс
(°С)]]), 0.6108 * EXP( 17.27 * EToTable4[[#This Row],[Тмакс
(°С)]] / (EToTable4[[#This Row],[Тмакс
(°С)]]+237.3)), "")</f>
        <v/>
      </c>
      <c r="U212" s="35" t="str">
        <f>IF(AND(ISNUMBER(EToTable4[[#This Row],[e° (Tmin)]]), ISNUMBER(EToTable4[[#This Row],[e° (Tmax)]])), (EToTable4[[#This Row],[e° (Tmax)]]+EToTable4[[#This Row],[e° (Tmin)]])/2, "")</f>
        <v/>
      </c>
      <c r="V212" s="28" t="str">
        <f>IF(ISNUMBER(EToTable4[[#This Row],[Tdew]]), 0.6108 * EXP( 17.27 * (EToTable4[[#This Row],[Tdew]]) / (EToTable4[[#This Row],[Tdew]]+237.3)), "")</f>
        <v/>
      </c>
      <c r="W212" s="30" t="str">
        <f xml:space="preserve"> EToTable4[[#This Row],[e° (Tdew)]]</f>
        <v/>
      </c>
      <c r="X212" s="28" t="str">
        <f>IF(AND(ISNUMBER(EToTable4[[#This Row],[es]]), ISNUMBER(EToTable4[[#This Row],[ea]])), EToTable4[[#This Row],[es]]-EToTable4[[#This Row],[ea]], "")</f>
        <v/>
      </c>
      <c r="Y212" s="35" t="str">
        <f>IF(ISNUMBER(EToTable4[[#This Row],[Ra]]), (as+bs)*EToTable4[[#This Row],[Ra]], "")</f>
        <v/>
      </c>
      <c r="Z21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2" s="35" t="str">
        <f>IF(ISNUMBER(EToTable4[[#This Row],[Rs]]), (1-albedo)*EToTable4[[#This Row],[Rs]], "")</f>
        <v/>
      </c>
      <c r="AB21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2" s="35" t="str">
        <f>IF(AND(ISNUMBER(EToTable4[[#This Row],[Rns]]), ISNUMBER(EToTable4[[#This Row],[Rnl]])), EToTable4[[#This Row],[Rns]]-EToTable4[[#This Row],[Rnl]], "")</f>
        <v/>
      </c>
      <c r="AD21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3" spans="1:31" x14ac:dyDescent="0.25">
      <c r="A213" s="20"/>
      <c r="B213" s="21"/>
      <c r="C213" s="22"/>
      <c r="D213" s="23"/>
      <c r="E213" s="46"/>
      <c r="F213" s="23"/>
      <c r="G21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3" s="44" t="str">
        <f>IF(AND(ISNUMBER(EToTable4[[#This Row],[Сана]]), ISNUMBER(EToTable4[[#This Row],[Тмин
(°С)]])), EToTable4[[#This Row],[Тмин
(°С)]]-TdewSubtract, "")</f>
        <v/>
      </c>
      <c r="I213" s="38" t="str">
        <f>IF(ISNUMBER(EToTable4[[#This Row],[Сана]]), _xlfn.DAYS(EToTable4[[#This Row],[Сана]], "1/1/" &amp; YEAR(EToTable4[[#This Row],[Сана]])) + 1, "")</f>
        <v/>
      </c>
      <c r="J213" s="35" t="str">
        <f>IF(AND(ISNUMBER(Altitude), ISNUMBER(EToTable4[[#This Row],[Сана]])),  ROUND(101.3 * POWER( (293-0.0065 * Altitude) / 293, 5.26), 2), "")</f>
        <v/>
      </c>
      <c r="K213" s="33" t="str">
        <f>IF(ISNUMBER(EToTable4[[#This Row],[P]]), (Cp * EToTable4[[#This Row],[P]]) / (0.622 * 2.45), "")</f>
        <v/>
      </c>
      <c r="L21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3" s="35" t="str">
        <f>IF(ISNUMBER(EToTable4[[#This Row],[J]]), 0.409  * SIN( (2*PI()/365) * EToTable4[[#This Row],[J]] - 1.39), "")</f>
        <v/>
      </c>
      <c r="N213" s="30" t="str">
        <f>IF(ISNUMBER(EToTable4[[#This Row],[J]]), ROUND(1+0.033 * COS( (2*PI()/365) * EToTable4[[#This Row],[J]]), 4), "")</f>
        <v/>
      </c>
      <c r="O213" s="36" t="str">
        <f>IF(AND(ISNUMBER(Latitude), ISNUMBER(EToTable4[[#This Row],[Сана]])), ROUND((Latitude / 180) * PI(), 3), "")</f>
        <v/>
      </c>
      <c r="P213" s="35" t="str">
        <f>IF(AND(ISNUMBER(EToTable4[[#This Row],[φ]]), ISNUMBER(EToTable4[[#This Row],[δ (rad)]])), ACOS( - 1 * TAN(EToTable4[[#This Row],[φ]]) * TAN(EToTable4[[#This Row],[δ (rad)]])), "")</f>
        <v/>
      </c>
      <c r="Q21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3" s="35" t="str">
        <f xml:space="preserve"> IF(ISNUMBER(EToTable4[[#This Row],[ωs]]), ( 24 / PI()) * EToTable4[[#This Row],[ωs]], "")</f>
        <v/>
      </c>
      <c r="S213" s="35" t="str">
        <f>IF(ISNUMBER(EToTable4[[#This Row],[Тмин
(°С)]]), 0.6108 * EXP( 17.27 * EToTable4[[#This Row],[Тмин
(°С)]] / (EToTable4[[#This Row],[Тмин
(°С)]]+237.3)), "")</f>
        <v/>
      </c>
      <c r="T213" s="35" t="str">
        <f>IF(ISNUMBER(EToTable4[[#This Row],[Тмакс
(°С)]]), 0.6108 * EXP( 17.27 * EToTable4[[#This Row],[Тмакс
(°С)]] / (EToTable4[[#This Row],[Тмакс
(°С)]]+237.3)), "")</f>
        <v/>
      </c>
      <c r="U213" s="35" t="str">
        <f>IF(AND(ISNUMBER(EToTable4[[#This Row],[e° (Tmin)]]), ISNUMBER(EToTable4[[#This Row],[e° (Tmax)]])), (EToTable4[[#This Row],[e° (Tmax)]]+EToTable4[[#This Row],[e° (Tmin)]])/2, "")</f>
        <v/>
      </c>
      <c r="V213" s="28" t="str">
        <f>IF(ISNUMBER(EToTable4[[#This Row],[Tdew]]), 0.6108 * EXP( 17.27 * (EToTable4[[#This Row],[Tdew]]) / (EToTable4[[#This Row],[Tdew]]+237.3)), "")</f>
        <v/>
      </c>
      <c r="W213" s="30" t="str">
        <f xml:space="preserve"> EToTable4[[#This Row],[e° (Tdew)]]</f>
        <v/>
      </c>
      <c r="X213" s="28" t="str">
        <f>IF(AND(ISNUMBER(EToTable4[[#This Row],[es]]), ISNUMBER(EToTable4[[#This Row],[ea]])), EToTable4[[#This Row],[es]]-EToTable4[[#This Row],[ea]], "")</f>
        <v/>
      </c>
      <c r="Y213" s="35" t="str">
        <f>IF(ISNUMBER(EToTable4[[#This Row],[Ra]]), (as+bs)*EToTable4[[#This Row],[Ra]], "")</f>
        <v/>
      </c>
      <c r="Z21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3" s="35" t="str">
        <f>IF(ISNUMBER(EToTable4[[#This Row],[Rs]]), (1-albedo)*EToTable4[[#This Row],[Rs]], "")</f>
        <v/>
      </c>
      <c r="AB21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3" s="35" t="str">
        <f>IF(AND(ISNUMBER(EToTable4[[#This Row],[Rns]]), ISNUMBER(EToTable4[[#This Row],[Rnl]])), EToTable4[[#This Row],[Rns]]-EToTable4[[#This Row],[Rnl]], "")</f>
        <v/>
      </c>
      <c r="AD21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4" spans="1:31" x14ac:dyDescent="0.25">
      <c r="A214" s="20"/>
      <c r="B214" s="21"/>
      <c r="C214" s="22"/>
      <c r="D214" s="23"/>
      <c r="E214" s="46"/>
      <c r="F214" s="23"/>
      <c r="G21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4" s="44" t="str">
        <f>IF(AND(ISNUMBER(EToTable4[[#This Row],[Сана]]), ISNUMBER(EToTable4[[#This Row],[Тмин
(°С)]])), EToTable4[[#This Row],[Тмин
(°С)]]-TdewSubtract, "")</f>
        <v/>
      </c>
      <c r="I214" s="38" t="str">
        <f>IF(ISNUMBER(EToTable4[[#This Row],[Сана]]), _xlfn.DAYS(EToTable4[[#This Row],[Сана]], "1/1/" &amp; YEAR(EToTable4[[#This Row],[Сана]])) + 1, "")</f>
        <v/>
      </c>
      <c r="J214" s="35" t="str">
        <f>IF(AND(ISNUMBER(Altitude), ISNUMBER(EToTable4[[#This Row],[Сана]])),  ROUND(101.3 * POWER( (293-0.0065 * Altitude) / 293, 5.26), 2), "")</f>
        <v/>
      </c>
      <c r="K214" s="33" t="str">
        <f>IF(ISNUMBER(EToTable4[[#This Row],[P]]), (Cp * EToTable4[[#This Row],[P]]) / (0.622 * 2.45), "")</f>
        <v/>
      </c>
      <c r="L21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4" s="35" t="str">
        <f>IF(ISNUMBER(EToTable4[[#This Row],[J]]), 0.409  * SIN( (2*PI()/365) * EToTable4[[#This Row],[J]] - 1.39), "")</f>
        <v/>
      </c>
      <c r="N214" s="30" t="str">
        <f>IF(ISNUMBER(EToTable4[[#This Row],[J]]), ROUND(1+0.033 * COS( (2*PI()/365) * EToTable4[[#This Row],[J]]), 4), "")</f>
        <v/>
      </c>
      <c r="O214" s="36" t="str">
        <f>IF(AND(ISNUMBER(Latitude), ISNUMBER(EToTable4[[#This Row],[Сана]])), ROUND((Latitude / 180) * PI(), 3), "")</f>
        <v/>
      </c>
      <c r="P214" s="35" t="str">
        <f>IF(AND(ISNUMBER(EToTable4[[#This Row],[φ]]), ISNUMBER(EToTable4[[#This Row],[δ (rad)]])), ACOS( - 1 * TAN(EToTable4[[#This Row],[φ]]) * TAN(EToTable4[[#This Row],[δ (rad)]])), "")</f>
        <v/>
      </c>
      <c r="Q21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4" s="35" t="str">
        <f xml:space="preserve"> IF(ISNUMBER(EToTable4[[#This Row],[ωs]]), ( 24 / PI()) * EToTable4[[#This Row],[ωs]], "")</f>
        <v/>
      </c>
      <c r="S214" s="35" t="str">
        <f>IF(ISNUMBER(EToTable4[[#This Row],[Тмин
(°С)]]), 0.6108 * EXP( 17.27 * EToTable4[[#This Row],[Тмин
(°С)]] / (EToTable4[[#This Row],[Тмин
(°С)]]+237.3)), "")</f>
        <v/>
      </c>
      <c r="T214" s="35" t="str">
        <f>IF(ISNUMBER(EToTable4[[#This Row],[Тмакс
(°С)]]), 0.6108 * EXP( 17.27 * EToTable4[[#This Row],[Тмакс
(°С)]] / (EToTable4[[#This Row],[Тмакс
(°С)]]+237.3)), "")</f>
        <v/>
      </c>
      <c r="U214" s="35" t="str">
        <f>IF(AND(ISNUMBER(EToTable4[[#This Row],[e° (Tmin)]]), ISNUMBER(EToTable4[[#This Row],[e° (Tmax)]])), (EToTable4[[#This Row],[e° (Tmax)]]+EToTable4[[#This Row],[e° (Tmin)]])/2, "")</f>
        <v/>
      </c>
      <c r="V214" s="28" t="str">
        <f>IF(ISNUMBER(EToTable4[[#This Row],[Tdew]]), 0.6108 * EXP( 17.27 * (EToTable4[[#This Row],[Tdew]]) / (EToTable4[[#This Row],[Tdew]]+237.3)), "")</f>
        <v/>
      </c>
      <c r="W214" s="30" t="str">
        <f xml:space="preserve"> EToTable4[[#This Row],[e° (Tdew)]]</f>
        <v/>
      </c>
      <c r="X214" s="28" t="str">
        <f>IF(AND(ISNUMBER(EToTable4[[#This Row],[es]]), ISNUMBER(EToTable4[[#This Row],[ea]])), EToTable4[[#This Row],[es]]-EToTable4[[#This Row],[ea]], "")</f>
        <v/>
      </c>
      <c r="Y214" s="35" t="str">
        <f>IF(ISNUMBER(EToTable4[[#This Row],[Ra]]), (as+bs)*EToTable4[[#This Row],[Ra]], "")</f>
        <v/>
      </c>
      <c r="Z21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4" s="35" t="str">
        <f>IF(ISNUMBER(EToTable4[[#This Row],[Rs]]), (1-albedo)*EToTable4[[#This Row],[Rs]], "")</f>
        <v/>
      </c>
      <c r="AB21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4" s="35" t="str">
        <f>IF(AND(ISNUMBER(EToTable4[[#This Row],[Rns]]), ISNUMBER(EToTable4[[#This Row],[Rnl]])), EToTable4[[#This Row],[Rns]]-EToTable4[[#This Row],[Rnl]], "")</f>
        <v/>
      </c>
      <c r="AD21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5" spans="1:31" x14ac:dyDescent="0.25">
      <c r="A215" s="20"/>
      <c r="B215" s="21"/>
      <c r="C215" s="22"/>
      <c r="D215" s="23"/>
      <c r="E215" s="46"/>
      <c r="F215" s="23"/>
      <c r="G21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5" s="44" t="str">
        <f>IF(AND(ISNUMBER(EToTable4[[#This Row],[Сана]]), ISNUMBER(EToTable4[[#This Row],[Тмин
(°С)]])), EToTable4[[#This Row],[Тмин
(°С)]]-TdewSubtract, "")</f>
        <v/>
      </c>
      <c r="I215" s="38" t="str">
        <f>IF(ISNUMBER(EToTable4[[#This Row],[Сана]]), _xlfn.DAYS(EToTable4[[#This Row],[Сана]], "1/1/" &amp; YEAR(EToTable4[[#This Row],[Сана]])) + 1, "")</f>
        <v/>
      </c>
      <c r="J215" s="35" t="str">
        <f>IF(AND(ISNUMBER(Altitude), ISNUMBER(EToTable4[[#This Row],[Сана]])),  ROUND(101.3 * POWER( (293-0.0065 * Altitude) / 293, 5.26), 2), "")</f>
        <v/>
      </c>
      <c r="K215" s="33" t="str">
        <f>IF(ISNUMBER(EToTable4[[#This Row],[P]]), (Cp * EToTable4[[#This Row],[P]]) / (0.622 * 2.45), "")</f>
        <v/>
      </c>
      <c r="L21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5" s="35" t="str">
        <f>IF(ISNUMBER(EToTable4[[#This Row],[J]]), 0.409  * SIN( (2*PI()/365) * EToTable4[[#This Row],[J]] - 1.39), "")</f>
        <v/>
      </c>
      <c r="N215" s="30" t="str">
        <f>IF(ISNUMBER(EToTable4[[#This Row],[J]]), ROUND(1+0.033 * COS( (2*PI()/365) * EToTable4[[#This Row],[J]]), 4), "")</f>
        <v/>
      </c>
      <c r="O215" s="36" t="str">
        <f>IF(AND(ISNUMBER(Latitude), ISNUMBER(EToTable4[[#This Row],[Сана]])), ROUND((Latitude / 180) * PI(), 3), "")</f>
        <v/>
      </c>
      <c r="P215" s="35" t="str">
        <f>IF(AND(ISNUMBER(EToTable4[[#This Row],[φ]]), ISNUMBER(EToTable4[[#This Row],[δ (rad)]])), ACOS( - 1 * TAN(EToTable4[[#This Row],[φ]]) * TAN(EToTable4[[#This Row],[δ (rad)]])), "")</f>
        <v/>
      </c>
      <c r="Q21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5" s="35" t="str">
        <f xml:space="preserve"> IF(ISNUMBER(EToTable4[[#This Row],[ωs]]), ( 24 / PI()) * EToTable4[[#This Row],[ωs]], "")</f>
        <v/>
      </c>
      <c r="S215" s="35" t="str">
        <f>IF(ISNUMBER(EToTable4[[#This Row],[Тмин
(°С)]]), 0.6108 * EXP( 17.27 * EToTable4[[#This Row],[Тмин
(°С)]] / (EToTable4[[#This Row],[Тмин
(°С)]]+237.3)), "")</f>
        <v/>
      </c>
      <c r="T215" s="35" t="str">
        <f>IF(ISNUMBER(EToTable4[[#This Row],[Тмакс
(°С)]]), 0.6108 * EXP( 17.27 * EToTable4[[#This Row],[Тмакс
(°С)]] / (EToTable4[[#This Row],[Тмакс
(°С)]]+237.3)), "")</f>
        <v/>
      </c>
      <c r="U215" s="35" t="str">
        <f>IF(AND(ISNUMBER(EToTable4[[#This Row],[e° (Tmin)]]), ISNUMBER(EToTable4[[#This Row],[e° (Tmax)]])), (EToTable4[[#This Row],[e° (Tmax)]]+EToTable4[[#This Row],[e° (Tmin)]])/2, "")</f>
        <v/>
      </c>
      <c r="V215" s="28" t="str">
        <f>IF(ISNUMBER(EToTable4[[#This Row],[Tdew]]), 0.6108 * EXP( 17.27 * (EToTable4[[#This Row],[Tdew]]) / (EToTable4[[#This Row],[Tdew]]+237.3)), "")</f>
        <v/>
      </c>
      <c r="W215" s="30" t="str">
        <f xml:space="preserve"> EToTable4[[#This Row],[e° (Tdew)]]</f>
        <v/>
      </c>
      <c r="X215" s="28" t="str">
        <f>IF(AND(ISNUMBER(EToTable4[[#This Row],[es]]), ISNUMBER(EToTable4[[#This Row],[ea]])), EToTable4[[#This Row],[es]]-EToTable4[[#This Row],[ea]], "")</f>
        <v/>
      </c>
      <c r="Y215" s="35" t="str">
        <f>IF(ISNUMBER(EToTable4[[#This Row],[Ra]]), (as+bs)*EToTable4[[#This Row],[Ra]], "")</f>
        <v/>
      </c>
      <c r="Z21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5" s="35" t="str">
        <f>IF(ISNUMBER(EToTable4[[#This Row],[Rs]]), (1-albedo)*EToTable4[[#This Row],[Rs]], "")</f>
        <v/>
      </c>
      <c r="AB21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5" s="35" t="str">
        <f>IF(AND(ISNUMBER(EToTable4[[#This Row],[Rns]]), ISNUMBER(EToTable4[[#This Row],[Rnl]])), EToTable4[[#This Row],[Rns]]-EToTable4[[#This Row],[Rnl]], "")</f>
        <v/>
      </c>
      <c r="AD21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6" spans="1:31" x14ac:dyDescent="0.25">
      <c r="A216" s="20"/>
      <c r="B216" s="21"/>
      <c r="C216" s="22"/>
      <c r="D216" s="23"/>
      <c r="E216" s="46"/>
      <c r="F216" s="23"/>
      <c r="G21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6" s="44" t="str">
        <f>IF(AND(ISNUMBER(EToTable4[[#This Row],[Сана]]), ISNUMBER(EToTable4[[#This Row],[Тмин
(°С)]])), EToTable4[[#This Row],[Тмин
(°С)]]-TdewSubtract, "")</f>
        <v/>
      </c>
      <c r="I216" s="38" t="str">
        <f>IF(ISNUMBER(EToTable4[[#This Row],[Сана]]), _xlfn.DAYS(EToTable4[[#This Row],[Сана]], "1/1/" &amp; YEAR(EToTable4[[#This Row],[Сана]])) + 1, "")</f>
        <v/>
      </c>
      <c r="J216" s="35" t="str">
        <f>IF(AND(ISNUMBER(Altitude), ISNUMBER(EToTable4[[#This Row],[Сана]])),  ROUND(101.3 * POWER( (293-0.0065 * Altitude) / 293, 5.26), 2), "")</f>
        <v/>
      </c>
      <c r="K216" s="33" t="str">
        <f>IF(ISNUMBER(EToTable4[[#This Row],[P]]), (Cp * EToTable4[[#This Row],[P]]) / (0.622 * 2.45), "")</f>
        <v/>
      </c>
      <c r="L21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6" s="35" t="str">
        <f>IF(ISNUMBER(EToTable4[[#This Row],[J]]), 0.409  * SIN( (2*PI()/365) * EToTable4[[#This Row],[J]] - 1.39), "")</f>
        <v/>
      </c>
      <c r="N216" s="30" t="str">
        <f>IF(ISNUMBER(EToTable4[[#This Row],[J]]), ROUND(1+0.033 * COS( (2*PI()/365) * EToTable4[[#This Row],[J]]), 4), "")</f>
        <v/>
      </c>
      <c r="O216" s="36" t="str">
        <f>IF(AND(ISNUMBER(Latitude), ISNUMBER(EToTable4[[#This Row],[Сана]])), ROUND((Latitude / 180) * PI(), 3), "")</f>
        <v/>
      </c>
      <c r="P216" s="35" t="str">
        <f>IF(AND(ISNUMBER(EToTable4[[#This Row],[φ]]), ISNUMBER(EToTable4[[#This Row],[δ (rad)]])), ACOS( - 1 * TAN(EToTable4[[#This Row],[φ]]) * TAN(EToTable4[[#This Row],[δ (rad)]])), "")</f>
        <v/>
      </c>
      <c r="Q21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6" s="35" t="str">
        <f xml:space="preserve"> IF(ISNUMBER(EToTable4[[#This Row],[ωs]]), ( 24 / PI()) * EToTable4[[#This Row],[ωs]], "")</f>
        <v/>
      </c>
      <c r="S216" s="35" t="str">
        <f>IF(ISNUMBER(EToTable4[[#This Row],[Тмин
(°С)]]), 0.6108 * EXP( 17.27 * EToTable4[[#This Row],[Тмин
(°С)]] / (EToTable4[[#This Row],[Тмин
(°С)]]+237.3)), "")</f>
        <v/>
      </c>
      <c r="T216" s="35" t="str">
        <f>IF(ISNUMBER(EToTable4[[#This Row],[Тмакс
(°С)]]), 0.6108 * EXP( 17.27 * EToTable4[[#This Row],[Тмакс
(°С)]] / (EToTable4[[#This Row],[Тмакс
(°С)]]+237.3)), "")</f>
        <v/>
      </c>
      <c r="U216" s="35" t="str">
        <f>IF(AND(ISNUMBER(EToTable4[[#This Row],[e° (Tmin)]]), ISNUMBER(EToTable4[[#This Row],[e° (Tmax)]])), (EToTable4[[#This Row],[e° (Tmax)]]+EToTable4[[#This Row],[e° (Tmin)]])/2, "")</f>
        <v/>
      </c>
      <c r="V216" s="28" t="str">
        <f>IF(ISNUMBER(EToTable4[[#This Row],[Tdew]]), 0.6108 * EXP( 17.27 * (EToTable4[[#This Row],[Tdew]]) / (EToTable4[[#This Row],[Tdew]]+237.3)), "")</f>
        <v/>
      </c>
      <c r="W216" s="30" t="str">
        <f xml:space="preserve"> EToTable4[[#This Row],[e° (Tdew)]]</f>
        <v/>
      </c>
      <c r="X216" s="28" t="str">
        <f>IF(AND(ISNUMBER(EToTable4[[#This Row],[es]]), ISNUMBER(EToTable4[[#This Row],[ea]])), EToTable4[[#This Row],[es]]-EToTable4[[#This Row],[ea]], "")</f>
        <v/>
      </c>
      <c r="Y216" s="35" t="str">
        <f>IF(ISNUMBER(EToTable4[[#This Row],[Ra]]), (as+bs)*EToTable4[[#This Row],[Ra]], "")</f>
        <v/>
      </c>
      <c r="Z21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6" s="35" t="str">
        <f>IF(ISNUMBER(EToTable4[[#This Row],[Rs]]), (1-albedo)*EToTable4[[#This Row],[Rs]], "")</f>
        <v/>
      </c>
      <c r="AB21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6" s="35" t="str">
        <f>IF(AND(ISNUMBER(EToTable4[[#This Row],[Rns]]), ISNUMBER(EToTable4[[#This Row],[Rnl]])), EToTable4[[#This Row],[Rns]]-EToTable4[[#This Row],[Rnl]], "")</f>
        <v/>
      </c>
      <c r="AD21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7" spans="1:31" x14ac:dyDescent="0.25">
      <c r="A217" s="20"/>
      <c r="B217" s="21"/>
      <c r="C217" s="22"/>
      <c r="D217" s="23"/>
      <c r="E217" s="46"/>
      <c r="F217" s="23"/>
      <c r="G21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7" s="44" t="str">
        <f>IF(AND(ISNUMBER(EToTable4[[#This Row],[Сана]]), ISNUMBER(EToTable4[[#This Row],[Тмин
(°С)]])), EToTable4[[#This Row],[Тмин
(°С)]]-TdewSubtract, "")</f>
        <v/>
      </c>
      <c r="I217" s="38" t="str">
        <f>IF(ISNUMBER(EToTable4[[#This Row],[Сана]]), _xlfn.DAYS(EToTable4[[#This Row],[Сана]], "1/1/" &amp; YEAR(EToTable4[[#This Row],[Сана]])) + 1, "")</f>
        <v/>
      </c>
      <c r="J217" s="35" t="str">
        <f>IF(AND(ISNUMBER(Altitude), ISNUMBER(EToTable4[[#This Row],[Сана]])),  ROUND(101.3 * POWER( (293-0.0065 * Altitude) / 293, 5.26), 2), "")</f>
        <v/>
      </c>
      <c r="K217" s="33" t="str">
        <f>IF(ISNUMBER(EToTable4[[#This Row],[P]]), (Cp * EToTable4[[#This Row],[P]]) / (0.622 * 2.45), "")</f>
        <v/>
      </c>
      <c r="L21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7" s="35" t="str">
        <f>IF(ISNUMBER(EToTable4[[#This Row],[J]]), 0.409  * SIN( (2*PI()/365) * EToTable4[[#This Row],[J]] - 1.39), "")</f>
        <v/>
      </c>
      <c r="N217" s="30" t="str">
        <f>IF(ISNUMBER(EToTable4[[#This Row],[J]]), ROUND(1+0.033 * COS( (2*PI()/365) * EToTable4[[#This Row],[J]]), 4), "")</f>
        <v/>
      </c>
      <c r="O217" s="36" t="str">
        <f>IF(AND(ISNUMBER(Latitude), ISNUMBER(EToTable4[[#This Row],[Сана]])), ROUND((Latitude / 180) * PI(), 3), "")</f>
        <v/>
      </c>
      <c r="P217" s="35" t="str">
        <f>IF(AND(ISNUMBER(EToTable4[[#This Row],[φ]]), ISNUMBER(EToTable4[[#This Row],[δ (rad)]])), ACOS( - 1 * TAN(EToTable4[[#This Row],[φ]]) * TAN(EToTable4[[#This Row],[δ (rad)]])), "")</f>
        <v/>
      </c>
      <c r="Q21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7" s="35" t="str">
        <f xml:space="preserve"> IF(ISNUMBER(EToTable4[[#This Row],[ωs]]), ( 24 / PI()) * EToTable4[[#This Row],[ωs]], "")</f>
        <v/>
      </c>
      <c r="S217" s="35" t="str">
        <f>IF(ISNUMBER(EToTable4[[#This Row],[Тмин
(°С)]]), 0.6108 * EXP( 17.27 * EToTable4[[#This Row],[Тмин
(°С)]] / (EToTable4[[#This Row],[Тмин
(°С)]]+237.3)), "")</f>
        <v/>
      </c>
      <c r="T217" s="35" t="str">
        <f>IF(ISNUMBER(EToTable4[[#This Row],[Тмакс
(°С)]]), 0.6108 * EXP( 17.27 * EToTable4[[#This Row],[Тмакс
(°С)]] / (EToTable4[[#This Row],[Тмакс
(°С)]]+237.3)), "")</f>
        <v/>
      </c>
      <c r="U217" s="35" t="str">
        <f>IF(AND(ISNUMBER(EToTable4[[#This Row],[e° (Tmin)]]), ISNUMBER(EToTable4[[#This Row],[e° (Tmax)]])), (EToTable4[[#This Row],[e° (Tmax)]]+EToTable4[[#This Row],[e° (Tmin)]])/2, "")</f>
        <v/>
      </c>
      <c r="V217" s="28" t="str">
        <f>IF(ISNUMBER(EToTable4[[#This Row],[Tdew]]), 0.6108 * EXP( 17.27 * (EToTable4[[#This Row],[Tdew]]) / (EToTable4[[#This Row],[Tdew]]+237.3)), "")</f>
        <v/>
      </c>
      <c r="W217" s="30" t="str">
        <f xml:space="preserve"> EToTable4[[#This Row],[e° (Tdew)]]</f>
        <v/>
      </c>
      <c r="X217" s="28" t="str">
        <f>IF(AND(ISNUMBER(EToTable4[[#This Row],[es]]), ISNUMBER(EToTable4[[#This Row],[ea]])), EToTable4[[#This Row],[es]]-EToTable4[[#This Row],[ea]], "")</f>
        <v/>
      </c>
      <c r="Y217" s="35" t="str">
        <f>IF(ISNUMBER(EToTable4[[#This Row],[Ra]]), (as+bs)*EToTable4[[#This Row],[Ra]], "")</f>
        <v/>
      </c>
      <c r="Z21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7" s="35" t="str">
        <f>IF(ISNUMBER(EToTable4[[#This Row],[Rs]]), (1-albedo)*EToTable4[[#This Row],[Rs]], "")</f>
        <v/>
      </c>
      <c r="AB21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7" s="35" t="str">
        <f>IF(AND(ISNUMBER(EToTable4[[#This Row],[Rns]]), ISNUMBER(EToTable4[[#This Row],[Rnl]])), EToTable4[[#This Row],[Rns]]-EToTable4[[#This Row],[Rnl]], "")</f>
        <v/>
      </c>
      <c r="AD21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8" spans="1:31" x14ac:dyDescent="0.25">
      <c r="A218" s="20"/>
      <c r="B218" s="21"/>
      <c r="C218" s="22"/>
      <c r="D218" s="23"/>
      <c r="E218" s="46"/>
      <c r="F218" s="23"/>
      <c r="G21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8" s="44" t="str">
        <f>IF(AND(ISNUMBER(EToTable4[[#This Row],[Сана]]), ISNUMBER(EToTable4[[#This Row],[Тмин
(°С)]])), EToTable4[[#This Row],[Тмин
(°С)]]-TdewSubtract, "")</f>
        <v/>
      </c>
      <c r="I218" s="38" t="str">
        <f>IF(ISNUMBER(EToTable4[[#This Row],[Сана]]), _xlfn.DAYS(EToTable4[[#This Row],[Сана]], "1/1/" &amp; YEAR(EToTable4[[#This Row],[Сана]])) + 1, "")</f>
        <v/>
      </c>
      <c r="J218" s="35" t="str">
        <f>IF(AND(ISNUMBER(Altitude), ISNUMBER(EToTable4[[#This Row],[Сана]])),  ROUND(101.3 * POWER( (293-0.0065 * Altitude) / 293, 5.26), 2), "")</f>
        <v/>
      </c>
      <c r="K218" s="33" t="str">
        <f>IF(ISNUMBER(EToTable4[[#This Row],[P]]), (Cp * EToTable4[[#This Row],[P]]) / (0.622 * 2.45), "")</f>
        <v/>
      </c>
      <c r="L21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8" s="35" t="str">
        <f>IF(ISNUMBER(EToTable4[[#This Row],[J]]), 0.409  * SIN( (2*PI()/365) * EToTable4[[#This Row],[J]] - 1.39), "")</f>
        <v/>
      </c>
      <c r="N218" s="30" t="str">
        <f>IF(ISNUMBER(EToTable4[[#This Row],[J]]), ROUND(1+0.033 * COS( (2*PI()/365) * EToTable4[[#This Row],[J]]), 4), "")</f>
        <v/>
      </c>
      <c r="O218" s="36" t="str">
        <f>IF(AND(ISNUMBER(Latitude), ISNUMBER(EToTable4[[#This Row],[Сана]])), ROUND((Latitude / 180) * PI(), 3), "")</f>
        <v/>
      </c>
      <c r="P218" s="35" t="str">
        <f>IF(AND(ISNUMBER(EToTable4[[#This Row],[φ]]), ISNUMBER(EToTable4[[#This Row],[δ (rad)]])), ACOS( - 1 * TAN(EToTable4[[#This Row],[φ]]) * TAN(EToTable4[[#This Row],[δ (rad)]])), "")</f>
        <v/>
      </c>
      <c r="Q21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8" s="35" t="str">
        <f xml:space="preserve"> IF(ISNUMBER(EToTable4[[#This Row],[ωs]]), ( 24 / PI()) * EToTable4[[#This Row],[ωs]], "")</f>
        <v/>
      </c>
      <c r="S218" s="35" t="str">
        <f>IF(ISNUMBER(EToTable4[[#This Row],[Тмин
(°С)]]), 0.6108 * EXP( 17.27 * EToTable4[[#This Row],[Тмин
(°С)]] / (EToTable4[[#This Row],[Тмин
(°С)]]+237.3)), "")</f>
        <v/>
      </c>
      <c r="T218" s="35" t="str">
        <f>IF(ISNUMBER(EToTable4[[#This Row],[Тмакс
(°С)]]), 0.6108 * EXP( 17.27 * EToTable4[[#This Row],[Тмакс
(°С)]] / (EToTable4[[#This Row],[Тмакс
(°С)]]+237.3)), "")</f>
        <v/>
      </c>
      <c r="U218" s="35" t="str">
        <f>IF(AND(ISNUMBER(EToTable4[[#This Row],[e° (Tmin)]]), ISNUMBER(EToTable4[[#This Row],[e° (Tmax)]])), (EToTable4[[#This Row],[e° (Tmax)]]+EToTable4[[#This Row],[e° (Tmin)]])/2, "")</f>
        <v/>
      </c>
      <c r="V218" s="28" t="str">
        <f>IF(ISNUMBER(EToTable4[[#This Row],[Tdew]]), 0.6108 * EXP( 17.27 * (EToTable4[[#This Row],[Tdew]]) / (EToTable4[[#This Row],[Tdew]]+237.3)), "")</f>
        <v/>
      </c>
      <c r="W218" s="30" t="str">
        <f xml:space="preserve"> EToTable4[[#This Row],[e° (Tdew)]]</f>
        <v/>
      </c>
      <c r="X218" s="28" t="str">
        <f>IF(AND(ISNUMBER(EToTable4[[#This Row],[es]]), ISNUMBER(EToTable4[[#This Row],[ea]])), EToTable4[[#This Row],[es]]-EToTable4[[#This Row],[ea]], "")</f>
        <v/>
      </c>
      <c r="Y218" s="35" t="str">
        <f>IF(ISNUMBER(EToTable4[[#This Row],[Ra]]), (as+bs)*EToTable4[[#This Row],[Ra]], "")</f>
        <v/>
      </c>
      <c r="Z21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8" s="35" t="str">
        <f>IF(ISNUMBER(EToTable4[[#This Row],[Rs]]), (1-albedo)*EToTable4[[#This Row],[Rs]], "")</f>
        <v/>
      </c>
      <c r="AB21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8" s="35" t="str">
        <f>IF(AND(ISNUMBER(EToTable4[[#This Row],[Rns]]), ISNUMBER(EToTable4[[#This Row],[Rnl]])), EToTable4[[#This Row],[Rns]]-EToTable4[[#This Row],[Rnl]], "")</f>
        <v/>
      </c>
      <c r="AD21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19" spans="1:31" x14ac:dyDescent="0.25">
      <c r="A219" s="20"/>
      <c r="B219" s="21"/>
      <c r="C219" s="22"/>
      <c r="D219" s="23"/>
      <c r="E219" s="46"/>
      <c r="F219" s="23"/>
      <c r="G21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19" s="44" t="str">
        <f>IF(AND(ISNUMBER(EToTable4[[#This Row],[Сана]]), ISNUMBER(EToTable4[[#This Row],[Тмин
(°С)]])), EToTable4[[#This Row],[Тмин
(°С)]]-TdewSubtract, "")</f>
        <v/>
      </c>
      <c r="I219" s="38" t="str">
        <f>IF(ISNUMBER(EToTable4[[#This Row],[Сана]]), _xlfn.DAYS(EToTable4[[#This Row],[Сана]], "1/1/" &amp; YEAR(EToTable4[[#This Row],[Сана]])) + 1, "")</f>
        <v/>
      </c>
      <c r="J219" s="35" t="str">
        <f>IF(AND(ISNUMBER(Altitude), ISNUMBER(EToTable4[[#This Row],[Сана]])),  ROUND(101.3 * POWER( (293-0.0065 * Altitude) / 293, 5.26), 2), "")</f>
        <v/>
      </c>
      <c r="K219" s="33" t="str">
        <f>IF(ISNUMBER(EToTable4[[#This Row],[P]]), (Cp * EToTable4[[#This Row],[P]]) / (0.622 * 2.45), "")</f>
        <v/>
      </c>
      <c r="L21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19" s="35" t="str">
        <f>IF(ISNUMBER(EToTable4[[#This Row],[J]]), 0.409  * SIN( (2*PI()/365) * EToTable4[[#This Row],[J]] - 1.39), "")</f>
        <v/>
      </c>
      <c r="N219" s="30" t="str">
        <f>IF(ISNUMBER(EToTable4[[#This Row],[J]]), ROUND(1+0.033 * COS( (2*PI()/365) * EToTable4[[#This Row],[J]]), 4), "")</f>
        <v/>
      </c>
      <c r="O219" s="36" t="str">
        <f>IF(AND(ISNUMBER(Latitude), ISNUMBER(EToTable4[[#This Row],[Сана]])), ROUND((Latitude / 180) * PI(), 3), "")</f>
        <v/>
      </c>
      <c r="P219" s="35" t="str">
        <f>IF(AND(ISNUMBER(EToTable4[[#This Row],[φ]]), ISNUMBER(EToTable4[[#This Row],[δ (rad)]])), ACOS( - 1 * TAN(EToTable4[[#This Row],[φ]]) * TAN(EToTable4[[#This Row],[δ (rad)]])), "")</f>
        <v/>
      </c>
      <c r="Q21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19" s="35" t="str">
        <f xml:space="preserve"> IF(ISNUMBER(EToTable4[[#This Row],[ωs]]), ( 24 / PI()) * EToTable4[[#This Row],[ωs]], "")</f>
        <v/>
      </c>
      <c r="S219" s="35" t="str">
        <f>IF(ISNUMBER(EToTable4[[#This Row],[Тмин
(°С)]]), 0.6108 * EXP( 17.27 * EToTable4[[#This Row],[Тмин
(°С)]] / (EToTable4[[#This Row],[Тмин
(°С)]]+237.3)), "")</f>
        <v/>
      </c>
      <c r="T219" s="35" t="str">
        <f>IF(ISNUMBER(EToTable4[[#This Row],[Тмакс
(°С)]]), 0.6108 * EXP( 17.27 * EToTable4[[#This Row],[Тмакс
(°С)]] / (EToTable4[[#This Row],[Тмакс
(°С)]]+237.3)), "")</f>
        <v/>
      </c>
      <c r="U219" s="35" t="str">
        <f>IF(AND(ISNUMBER(EToTable4[[#This Row],[e° (Tmin)]]), ISNUMBER(EToTable4[[#This Row],[e° (Tmax)]])), (EToTable4[[#This Row],[e° (Tmax)]]+EToTable4[[#This Row],[e° (Tmin)]])/2, "")</f>
        <v/>
      </c>
      <c r="V219" s="28" t="str">
        <f>IF(ISNUMBER(EToTable4[[#This Row],[Tdew]]), 0.6108 * EXP( 17.27 * (EToTable4[[#This Row],[Tdew]]) / (EToTable4[[#This Row],[Tdew]]+237.3)), "")</f>
        <v/>
      </c>
      <c r="W219" s="30" t="str">
        <f xml:space="preserve"> EToTable4[[#This Row],[e° (Tdew)]]</f>
        <v/>
      </c>
      <c r="X219" s="28" t="str">
        <f>IF(AND(ISNUMBER(EToTable4[[#This Row],[es]]), ISNUMBER(EToTable4[[#This Row],[ea]])), EToTable4[[#This Row],[es]]-EToTable4[[#This Row],[ea]], "")</f>
        <v/>
      </c>
      <c r="Y219" s="35" t="str">
        <f>IF(ISNUMBER(EToTable4[[#This Row],[Ra]]), (as+bs)*EToTable4[[#This Row],[Ra]], "")</f>
        <v/>
      </c>
      <c r="Z21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19" s="35" t="str">
        <f>IF(ISNUMBER(EToTable4[[#This Row],[Rs]]), (1-albedo)*EToTable4[[#This Row],[Rs]], "")</f>
        <v/>
      </c>
      <c r="AB21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19" s="35" t="str">
        <f>IF(AND(ISNUMBER(EToTable4[[#This Row],[Rns]]), ISNUMBER(EToTable4[[#This Row],[Rnl]])), EToTable4[[#This Row],[Rns]]-EToTable4[[#This Row],[Rnl]], "")</f>
        <v/>
      </c>
      <c r="AD21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1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0" spans="1:31" x14ac:dyDescent="0.25">
      <c r="A220" s="20"/>
      <c r="B220" s="21"/>
      <c r="C220" s="22"/>
      <c r="D220" s="23"/>
      <c r="E220" s="46"/>
      <c r="F220" s="23"/>
      <c r="G22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0" s="44" t="str">
        <f>IF(AND(ISNUMBER(EToTable4[[#This Row],[Сана]]), ISNUMBER(EToTable4[[#This Row],[Тмин
(°С)]])), EToTable4[[#This Row],[Тмин
(°С)]]-TdewSubtract, "")</f>
        <v/>
      </c>
      <c r="I220" s="38" t="str">
        <f>IF(ISNUMBER(EToTable4[[#This Row],[Сана]]), _xlfn.DAYS(EToTable4[[#This Row],[Сана]], "1/1/" &amp; YEAR(EToTable4[[#This Row],[Сана]])) + 1, "")</f>
        <v/>
      </c>
      <c r="J220" s="35" t="str">
        <f>IF(AND(ISNUMBER(Altitude), ISNUMBER(EToTable4[[#This Row],[Сана]])),  ROUND(101.3 * POWER( (293-0.0065 * Altitude) / 293, 5.26), 2), "")</f>
        <v/>
      </c>
      <c r="K220" s="33" t="str">
        <f>IF(ISNUMBER(EToTable4[[#This Row],[P]]), (Cp * EToTable4[[#This Row],[P]]) / (0.622 * 2.45), "")</f>
        <v/>
      </c>
      <c r="L22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0" s="35" t="str">
        <f>IF(ISNUMBER(EToTable4[[#This Row],[J]]), 0.409  * SIN( (2*PI()/365) * EToTable4[[#This Row],[J]] - 1.39), "")</f>
        <v/>
      </c>
      <c r="N220" s="30" t="str">
        <f>IF(ISNUMBER(EToTable4[[#This Row],[J]]), ROUND(1+0.033 * COS( (2*PI()/365) * EToTable4[[#This Row],[J]]), 4), "")</f>
        <v/>
      </c>
      <c r="O220" s="36" t="str">
        <f>IF(AND(ISNUMBER(Latitude), ISNUMBER(EToTable4[[#This Row],[Сана]])), ROUND((Latitude / 180) * PI(), 3), "")</f>
        <v/>
      </c>
      <c r="P220" s="35" t="str">
        <f>IF(AND(ISNUMBER(EToTable4[[#This Row],[φ]]), ISNUMBER(EToTable4[[#This Row],[δ (rad)]])), ACOS( - 1 * TAN(EToTable4[[#This Row],[φ]]) * TAN(EToTable4[[#This Row],[δ (rad)]])), "")</f>
        <v/>
      </c>
      <c r="Q22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0" s="35" t="str">
        <f xml:space="preserve"> IF(ISNUMBER(EToTable4[[#This Row],[ωs]]), ( 24 / PI()) * EToTable4[[#This Row],[ωs]], "")</f>
        <v/>
      </c>
      <c r="S220" s="35" t="str">
        <f>IF(ISNUMBER(EToTable4[[#This Row],[Тмин
(°С)]]), 0.6108 * EXP( 17.27 * EToTable4[[#This Row],[Тмин
(°С)]] / (EToTable4[[#This Row],[Тмин
(°С)]]+237.3)), "")</f>
        <v/>
      </c>
      <c r="T220" s="35" t="str">
        <f>IF(ISNUMBER(EToTable4[[#This Row],[Тмакс
(°С)]]), 0.6108 * EXP( 17.27 * EToTable4[[#This Row],[Тмакс
(°С)]] / (EToTable4[[#This Row],[Тмакс
(°С)]]+237.3)), "")</f>
        <v/>
      </c>
      <c r="U220" s="35" t="str">
        <f>IF(AND(ISNUMBER(EToTable4[[#This Row],[e° (Tmin)]]), ISNUMBER(EToTable4[[#This Row],[e° (Tmax)]])), (EToTable4[[#This Row],[e° (Tmax)]]+EToTable4[[#This Row],[e° (Tmin)]])/2, "")</f>
        <v/>
      </c>
      <c r="V220" s="28" t="str">
        <f>IF(ISNUMBER(EToTable4[[#This Row],[Tdew]]), 0.6108 * EXP( 17.27 * (EToTable4[[#This Row],[Tdew]]) / (EToTable4[[#This Row],[Tdew]]+237.3)), "")</f>
        <v/>
      </c>
      <c r="W220" s="30" t="str">
        <f xml:space="preserve"> EToTable4[[#This Row],[e° (Tdew)]]</f>
        <v/>
      </c>
      <c r="X220" s="28" t="str">
        <f>IF(AND(ISNUMBER(EToTable4[[#This Row],[es]]), ISNUMBER(EToTable4[[#This Row],[ea]])), EToTable4[[#This Row],[es]]-EToTable4[[#This Row],[ea]], "")</f>
        <v/>
      </c>
      <c r="Y220" s="35" t="str">
        <f>IF(ISNUMBER(EToTable4[[#This Row],[Ra]]), (as+bs)*EToTable4[[#This Row],[Ra]], "")</f>
        <v/>
      </c>
      <c r="Z22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0" s="35" t="str">
        <f>IF(ISNUMBER(EToTable4[[#This Row],[Rs]]), (1-albedo)*EToTable4[[#This Row],[Rs]], "")</f>
        <v/>
      </c>
      <c r="AB22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0" s="35" t="str">
        <f>IF(AND(ISNUMBER(EToTable4[[#This Row],[Rns]]), ISNUMBER(EToTable4[[#This Row],[Rnl]])), EToTable4[[#This Row],[Rns]]-EToTable4[[#This Row],[Rnl]], "")</f>
        <v/>
      </c>
      <c r="AD22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1" spans="1:31" x14ac:dyDescent="0.25">
      <c r="A221" s="20"/>
      <c r="B221" s="21"/>
      <c r="C221" s="22"/>
      <c r="D221" s="23"/>
      <c r="E221" s="46"/>
      <c r="F221" s="23"/>
      <c r="G22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1" s="44" t="str">
        <f>IF(AND(ISNUMBER(EToTable4[[#This Row],[Сана]]), ISNUMBER(EToTable4[[#This Row],[Тмин
(°С)]])), EToTable4[[#This Row],[Тмин
(°С)]]-TdewSubtract, "")</f>
        <v/>
      </c>
      <c r="I221" s="38" t="str">
        <f>IF(ISNUMBER(EToTable4[[#This Row],[Сана]]), _xlfn.DAYS(EToTable4[[#This Row],[Сана]], "1/1/" &amp; YEAR(EToTable4[[#This Row],[Сана]])) + 1, "")</f>
        <v/>
      </c>
      <c r="J221" s="35" t="str">
        <f>IF(AND(ISNUMBER(Altitude), ISNUMBER(EToTable4[[#This Row],[Сана]])),  ROUND(101.3 * POWER( (293-0.0065 * Altitude) / 293, 5.26), 2), "")</f>
        <v/>
      </c>
      <c r="K221" s="33" t="str">
        <f>IF(ISNUMBER(EToTable4[[#This Row],[P]]), (Cp * EToTable4[[#This Row],[P]]) / (0.622 * 2.45), "")</f>
        <v/>
      </c>
      <c r="L22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1" s="35" t="str">
        <f>IF(ISNUMBER(EToTable4[[#This Row],[J]]), 0.409  * SIN( (2*PI()/365) * EToTable4[[#This Row],[J]] - 1.39), "")</f>
        <v/>
      </c>
      <c r="N221" s="30" t="str">
        <f>IF(ISNUMBER(EToTable4[[#This Row],[J]]), ROUND(1+0.033 * COS( (2*PI()/365) * EToTable4[[#This Row],[J]]), 4), "")</f>
        <v/>
      </c>
      <c r="O221" s="36" t="str">
        <f>IF(AND(ISNUMBER(Latitude), ISNUMBER(EToTable4[[#This Row],[Сана]])), ROUND((Latitude / 180) * PI(), 3), "")</f>
        <v/>
      </c>
      <c r="P221" s="35" t="str">
        <f>IF(AND(ISNUMBER(EToTable4[[#This Row],[φ]]), ISNUMBER(EToTable4[[#This Row],[δ (rad)]])), ACOS( - 1 * TAN(EToTable4[[#This Row],[φ]]) * TAN(EToTable4[[#This Row],[δ (rad)]])), "")</f>
        <v/>
      </c>
      <c r="Q22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1" s="35" t="str">
        <f xml:space="preserve"> IF(ISNUMBER(EToTable4[[#This Row],[ωs]]), ( 24 / PI()) * EToTable4[[#This Row],[ωs]], "")</f>
        <v/>
      </c>
      <c r="S221" s="35" t="str">
        <f>IF(ISNUMBER(EToTable4[[#This Row],[Тмин
(°С)]]), 0.6108 * EXP( 17.27 * EToTable4[[#This Row],[Тмин
(°С)]] / (EToTable4[[#This Row],[Тмин
(°С)]]+237.3)), "")</f>
        <v/>
      </c>
      <c r="T221" s="35" t="str">
        <f>IF(ISNUMBER(EToTable4[[#This Row],[Тмакс
(°С)]]), 0.6108 * EXP( 17.27 * EToTable4[[#This Row],[Тмакс
(°С)]] / (EToTable4[[#This Row],[Тмакс
(°С)]]+237.3)), "")</f>
        <v/>
      </c>
      <c r="U221" s="35" t="str">
        <f>IF(AND(ISNUMBER(EToTable4[[#This Row],[e° (Tmin)]]), ISNUMBER(EToTable4[[#This Row],[e° (Tmax)]])), (EToTable4[[#This Row],[e° (Tmax)]]+EToTable4[[#This Row],[e° (Tmin)]])/2, "")</f>
        <v/>
      </c>
      <c r="V221" s="28" t="str">
        <f>IF(ISNUMBER(EToTable4[[#This Row],[Tdew]]), 0.6108 * EXP( 17.27 * (EToTable4[[#This Row],[Tdew]]) / (EToTable4[[#This Row],[Tdew]]+237.3)), "")</f>
        <v/>
      </c>
      <c r="W221" s="30" t="str">
        <f xml:space="preserve"> EToTable4[[#This Row],[e° (Tdew)]]</f>
        <v/>
      </c>
      <c r="X221" s="28" t="str">
        <f>IF(AND(ISNUMBER(EToTable4[[#This Row],[es]]), ISNUMBER(EToTable4[[#This Row],[ea]])), EToTable4[[#This Row],[es]]-EToTable4[[#This Row],[ea]], "")</f>
        <v/>
      </c>
      <c r="Y221" s="35" t="str">
        <f>IF(ISNUMBER(EToTable4[[#This Row],[Ra]]), (as+bs)*EToTable4[[#This Row],[Ra]], "")</f>
        <v/>
      </c>
      <c r="Z22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1" s="35" t="str">
        <f>IF(ISNUMBER(EToTable4[[#This Row],[Rs]]), (1-albedo)*EToTable4[[#This Row],[Rs]], "")</f>
        <v/>
      </c>
      <c r="AB22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1" s="35" t="str">
        <f>IF(AND(ISNUMBER(EToTable4[[#This Row],[Rns]]), ISNUMBER(EToTable4[[#This Row],[Rnl]])), EToTable4[[#This Row],[Rns]]-EToTable4[[#This Row],[Rnl]], "")</f>
        <v/>
      </c>
      <c r="AD22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2" spans="1:31" x14ac:dyDescent="0.25">
      <c r="A222" s="20"/>
      <c r="B222" s="21"/>
      <c r="C222" s="22"/>
      <c r="D222" s="23"/>
      <c r="E222" s="46"/>
      <c r="F222" s="23"/>
      <c r="G22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2" s="44" t="str">
        <f>IF(AND(ISNUMBER(EToTable4[[#This Row],[Сана]]), ISNUMBER(EToTable4[[#This Row],[Тмин
(°С)]])), EToTable4[[#This Row],[Тмин
(°С)]]-TdewSubtract, "")</f>
        <v/>
      </c>
      <c r="I222" s="38" t="str">
        <f>IF(ISNUMBER(EToTable4[[#This Row],[Сана]]), _xlfn.DAYS(EToTable4[[#This Row],[Сана]], "1/1/" &amp; YEAR(EToTable4[[#This Row],[Сана]])) + 1, "")</f>
        <v/>
      </c>
      <c r="J222" s="35" t="str">
        <f>IF(AND(ISNUMBER(Altitude), ISNUMBER(EToTable4[[#This Row],[Сана]])),  ROUND(101.3 * POWER( (293-0.0065 * Altitude) / 293, 5.26), 2), "")</f>
        <v/>
      </c>
      <c r="K222" s="33" t="str">
        <f>IF(ISNUMBER(EToTable4[[#This Row],[P]]), (Cp * EToTable4[[#This Row],[P]]) / (0.622 * 2.45), "")</f>
        <v/>
      </c>
      <c r="L22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2" s="35" t="str">
        <f>IF(ISNUMBER(EToTable4[[#This Row],[J]]), 0.409  * SIN( (2*PI()/365) * EToTable4[[#This Row],[J]] - 1.39), "")</f>
        <v/>
      </c>
      <c r="N222" s="30" t="str">
        <f>IF(ISNUMBER(EToTable4[[#This Row],[J]]), ROUND(1+0.033 * COS( (2*PI()/365) * EToTable4[[#This Row],[J]]), 4), "")</f>
        <v/>
      </c>
      <c r="O222" s="36" t="str">
        <f>IF(AND(ISNUMBER(Latitude), ISNUMBER(EToTable4[[#This Row],[Сана]])), ROUND((Latitude / 180) * PI(), 3), "")</f>
        <v/>
      </c>
      <c r="P222" s="35" t="str">
        <f>IF(AND(ISNUMBER(EToTable4[[#This Row],[φ]]), ISNUMBER(EToTable4[[#This Row],[δ (rad)]])), ACOS( - 1 * TAN(EToTable4[[#This Row],[φ]]) * TAN(EToTable4[[#This Row],[δ (rad)]])), "")</f>
        <v/>
      </c>
      <c r="Q22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2" s="35" t="str">
        <f xml:space="preserve"> IF(ISNUMBER(EToTable4[[#This Row],[ωs]]), ( 24 / PI()) * EToTable4[[#This Row],[ωs]], "")</f>
        <v/>
      </c>
      <c r="S222" s="35" t="str">
        <f>IF(ISNUMBER(EToTable4[[#This Row],[Тмин
(°С)]]), 0.6108 * EXP( 17.27 * EToTable4[[#This Row],[Тмин
(°С)]] / (EToTable4[[#This Row],[Тмин
(°С)]]+237.3)), "")</f>
        <v/>
      </c>
      <c r="T222" s="35" t="str">
        <f>IF(ISNUMBER(EToTable4[[#This Row],[Тмакс
(°С)]]), 0.6108 * EXP( 17.27 * EToTable4[[#This Row],[Тмакс
(°С)]] / (EToTable4[[#This Row],[Тмакс
(°С)]]+237.3)), "")</f>
        <v/>
      </c>
      <c r="U222" s="35" t="str">
        <f>IF(AND(ISNUMBER(EToTable4[[#This Row],[e° (Tmin)]]), ISNUMBER(EToTable4[[#This Row],[e° (Tmax)]])), (EToTable4[[#This Row],[e° (Tmax)]]+EToTable4[[#This Row],[e° (Tmin)]])/2, "")</f>
        <v/>
      </c>
      <c r="V222" s="28" t="str">
        <f>IF(ISNUMBER(EToTable4[[#This Row],[Tdew]]), 0.6108 * EXP( 17.27 * (EToTable4[[#This Row],[Tdew]]) / (EToTable4[[#This Row],[Tdew]]+237.3)), "")</f>
        <v/>
      </c>
      <c r="W222" s="30" t="str">
        <f xml:space="preserve"> EToTable4[[#This Row],[e° (Tdew)]]</f>
        <v/>
      </c>
      <c r="X222" s="28" t="str">
        <f>IF(AND(ISNUMBER(EToTable4[[#This Row],[es]]), ISNUMBER(EToTable4[[#This Row],[ea]])), EToTable4[[#This Row],[es]]-EToTable4[[#This Row],[ea]], "")</f>
        <v/>
      </c>
      <c r="Y222" s="35" t="str">
        <f>IF(ISNUMBER(EToTable4[[#This Row],[Ra]]), (as+bs)*EToTable4[[#This Row],[Ra]], "")</f>
        <v/>
      </c>
      <c r="Z22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2" s="35" t="str">
        <f>IF(ISNUMBER(EToTable4[[#This Row],[Rs]]), (1-albedo)*EToTable4[[#This Row],[Rs]], "")</f>
        <v/>
      </c>
      <c r="AB22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2" s="35" t="str">
        <f>IF(AND(ISNUMBER(EToTable4[[#This Row],[Rns]]), ISNUMBER(EToTable4[[#This Row],[Rnl]])), EToTable4[[#This Row],[Rns]]-EToTable4[[#This Row],[Rnl]], "")</f>
        <v/>
      </c>
      <c r="AD22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3" spans="1:31" x14ac:dyDescent="0.25">
      <c r="A223" s="20"/>
      <c r="B223" s="21"/>
      <c r="C223" s="22"/>
      <c r="D223" s="23"/>
      <c r="E223" s="46"/>
      <c r="F223" s="23"/>
      <c r="G22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3" s="44" t="str">
        <f>IF(AND(ISNUMBER(EToTable4[[#This Row],[Сана]]), ISNUMBER(EToTable4[[#This Row],[Тмин
(°С)]])), EToTable4[[#This Row],[Тмин
(°С)]]-TdewSubtract, "")</f>
        <v/>
      </c>
      <c r="I223" s="38" t="str">
        <f>IF(ISNUMBER(EToTable4[[#This Row],[Сана]]), _xlfn.DAYS(EToTable4[[#This Row],[Сана]], "1/1/" &amp; YEAR(EToTable4[[#This Row],[Сана]])) + 1, "")</f>
        <v/>
      </c>
      <c r="J223" s="35" t="str">
        <f>IF(AND(ISNUMBER(Altitude), ISNUMBER(EToTable4[[#This Row],[Сана]])),  ROUND(101.3 * POWER( (293-0.0065 * Altitude) / 293, 5.26), 2), "")</f>
        <v/>
      </c>
      <c r="K223" s="33" t="str">
        <f>IF(ISNUMBER(EToTable4[[#This Row],[P]]), (Cp * EToTable4[[#This Row],[P]]) / (0.622 * 2.45), "")</f>
        <v/>
      </c>
      <c r="L22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3" s="35" t="str">
        <f>IF(ISNUMBER(EToTable4[[#This Row],[J]]), 0.409  * SIN( (2*PI()/365) * EToTable4[[#This Row],[J]] - 1.39), "")</f>
        <v/>
      </c>
      <c r="N223" s="30" t="str">
        <f>IF(ISNUMBER(EToTable4[[#This Row],[J]]), ROUND(1+0.033 * COS( (2*PI()/365) * EToTable4[[#This Row],[J]]), 4), "")</f>
        <v/>
      </c>
      <c r="O223" s="36" t="str">
        <f>IF(AND(ISNUMBER(Latitude), ISNUMBER(EToTable4[[#This Row],[Сана]])), ROUND((Latitude / 180) * PI(), 3), "")</f>
        <v/>
      </c>
      <c r="P223" s="35" t="str">
        <f>IF(AND(ISNUMBER(EToTable4[[#This Row],[φ]]), ISNUMBER(EToTable4[[#This Row],[δ (rad)]])), ACOS( - 1 * TAN(EToTable4[[#This Row],[φ]]) * TAN(EToTable4[[#This Row],[δ (rad)]])), "")</f>
        <v/>
      </c>
      <c r="Q22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3" s="35" t="str">
        <f xml:space="preserve"> IF(ISNUMBER(EToTable4[[#This Row],[ωs]]), ( 24 / PI()) * EToTable4[[#This Row],[ωs]], "")</f>
        <v/>
      </c>
      <c r="S223" s="35" t="str">
        <f>IF(ISNUMBER(EToTable4[[#This Row],[Тмин
(°С)]]), 0.6108 * EXP( 17.27 * EToTable4[[#This Row],[Тмин
(°С)]] / (EToTable4[[#This Row],[Тмин
(°С)]]+237.3)), "")</f>
        <v/>
      </c>
      <c r="T223" s="35" t="str">
        <f>IF(ISNUMBER(EToTable4[[#This Row],[Тмакс
(°С)]]), 0.6108 * EXP( 17.27 * EToTable4[[#This Row],[Тмакс
(°С)]] / (EToTable4[[#This Row],[Тмакс
(°С)]]+237.3)), "")</f>
        <v/>
      </c>
      <c r="U223" s="35" t="str">
        <f>IF(AND(ISNUMBER(EToTable4[[#This Row],[e° (Tmin)]]), ISNUMBER(EToTable4[[#This Row],[e° (Tmax)]])), (EToTable4[[#This Row],[e° (Tmax)]]+EToTable4[[#This Row],[e° (Tmin)]])/2, "")</f>
        <v/>
      </c>
      <c r="V223" s="28" t="str">
        <f>IF(ISNUMBER(EToTable4[[#This Row],[Tdew]]), 0.6108 * EXP( 17.27 * (EToTable4[[#This Row],[Tdew]]) / (EToTable4[[#This Row],[Tdew]]+237.3)), "")</f>
        <v/>
      </c>
      <c r="W223" s="30" t="str">
        <f xml:space="preserve"> EToTable4[[#This Row],[e° (Tdew)]]</f>
        <v/>
      </c>
      <c r="X223" s="28" t="str">
        <f>IF(AND(ISNUMBER(EToTable4[[#This Row],[es]]), ISNUMBER(EToTable4[[#This Row],[ea]])), EToTable4[[#This Row],[es]]-EToTable4[[#This Row],[ea]], "")</f>
        <v/>
      </c>
      <c r="Y223" s="35" t="str">
        <f>IF(ISNUMBER(EToTable4[[#This Row],[Ra]]), (as+bs)*EToTable4[[#This Row],[Ra]], "")</f>
        <v/>
      </c>
      <c r="Z22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3" s="35" t="str">
        <f>IF(ISNUMBER(EToTable4[[#This Row],[Rs]]), (1-albedo)*EToTable4[[#This Row],[Rs]], "")</f>
        <v/>
      </c>
      <c r="AB22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3" s="35" t="str">
        <f>IF(AND(ISNUMBER(EToTable4[[#This Row],[Rns]]), ISNUMBER(EToTable4[[#This Row],[Rnl]])), EToTable4[[#This Row],[Rns]]-EToTable4[[#This Row],[Rnl]], "")</f>
        <v/>
      </c>
      <c r="AD22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4" spans="1:31" x14ac:dyDescent="0.25">
      <c r="A224" s="20"/>
      <c r="B224" s="21"/>
      <c r="C224" s="22"/>
      <c r="D224" s="23"/>
      <c r="E224" s="46"/>
      <c r="F224" s="23"/>
      <c r="G22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4" s="44" t="str">
        <f>IF(AND(ISNUMBER(EToTable4[[#This Row],[Сана]]), ISNUMBER(EToTable4[[#This Row],[Тмин
(°С)]])), EToTable4[[#This Row],[Тмин
(°С)]]-TdewSubtract, "")</f>
        <v/>
      </c>
      <c r="I224" s="38" t="str">
        <f>IF(ISNUMBER(EToTable4[[#This Row],[Сана]]), _xlfn.DAYS(EToTable4[[#This Row],[Сана]], "1/1/" &amp; YEAR(EToTable4[[#This Row],[Сана]])) + 1, "")</f>
        <v/>
      </c>
      <c r="J224" s="35" t="str">
        <f>IF(AND(ISNUMBER(Altitude), ISNUMBER(EToTable4[[#This Row],[Сана]])),  ROUND(101.3 * POWER( (293-0.0065 * Altitude) / 293, 5.26), 2), "")</f>
        <v/>
      </c>
      <c r="K224" s="33" t="str">
        <f>IF(ISNUMBER(EToTable4[[#This Row],[P]]), (Cp * EToTable4[[#This Row],[P]]) / (0.622 * 2.45), "")</f>
        <v/>
      </c>
      <c r="L22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4" s="35" t="str">
        <f>IF(ISNUMBER(EToTable4[[#This Row],[J]]), 0.409  * SIN( (2*PI()/365) * EToTable4[[#This Row],[J]] - 1.39), "")</f>
        <v/>
      </c>
      <c r="N224" s="30" t="str">
        <f>IF(ISNUMBER(EToTable4[[#This Row],[J]]), ROUND(1+0.033 * COS( (2*PI()/365) * EToTable4[[#This Row],[J]]), 4), "")</f>
        <v/>
      </c>
      <c r="O224" s="36" t="str">
        <f>IF(AND(ISNUMBER(Latitude), ISNUMBER(EToTable4[[#This Row],[Сана]])), ROUND((Latitude / 180) * PI(), 3), "")</f>
        <v/>
      </c>
      <c r="P224" s="35" t="str">
        <f>IF(AND(ISNUMBER(EToTable4[[#This Row],[φ]]), ISNUMBER(EToTable4[[#This Row],[δ (rad)]])), ACOS( - 1 * TAN(EToTable4[[#This Row],[φ]]) * TAN(EToTable4[[#This Row],[δ (rad)]])), "")</f>
        <v/>
      </c>
      <c r="Q22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4" s="35" t="str">
        <f xml:space="preserve"> IF(ISNUMBER(EToTable4[[#This Row],[ωs]]), ( 24 / PI()) * EToTable4[[#This Row],[ωs]], "")</f>
        <v/>
      </c>
      <c r="S224" s="35" t="str">
        <f>IF(ISNUMBER(EToTable4[[#This Row],[Тмин
(°С)]]), 0.6108 * EXP( 17.27 * EToTable4[[#This Row],[Тмин
(°С)]] / (EToTable4[[#This Row],[Тмин
(°С)]]+237.3)), "")</f>
        <v/>
      </c>
      <c r="T224" s="35" t="str">
        <f>IF(ISNUMBER(EToTable4[[#This Row],[Тмакс
(°С)]]), 0.6108 * EXP( 17.27 * EToTable4[[#This Row],[Тмакс
(°С)]] / (EToTable4[[#This Row],[Тмакс
(°С)]]+237.3)), "")</f>
        <v/>
      </c>
      <c r="U224" s="35" t="str">
        <f>IF(AND(ISNUMBER(EToTable4[[#This Row],[e° (Tmin)]]), ISNUMBER(EToTable4[[#This Row],[e° (Tmax)]])), (EToTable4[[#This Row],[e° (Tmax)]]+EToTable4[[#This Row],[e° (Tmin)]])/2, "")</f>
        <v/>
      </c>
      <c r="V224" s="28" t="str">
        <f>IF(ISNUMBER(EToTable4[[#This Row],[Tdew]]), 0.6108 * EXP( 17.27 * (EToTable4[[#This Row],[Tdew]]) / (EToTable4[[#This Row],[Tdew]]+237.3)), "")</f>
        <v/>
      </c>
      <c r="W224" s="30" t="str">
        <f xml:space="preserve"> EToTable4[[#This Row],[e° (Tdew)]]</f>
        <v/>
      </c>
      <c r="X224" s="28" t="str">
        <f>IF(AND(ISNUMBER(EToTable4[[#This Row],[es]]), ISNUMBER(EToTable4[[#This Row],[ea]])), EToTable4[[#This Row],[es]]-EToTable4[[#This Row],[ea]], "")</f>
        <v/>
      </c>
      <c r="Y224" s="35" t="str">
        <f>IF(ISNUMBER(EToTable4[[#This Row],[Ra]]), (as+bs)*EToTable4[[#This Row],[Ra]], "")</f>
        <v/>
      </c>
      <c r="Z22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4" s="35" t="str">
        <f>IF(ISNUMBER(EToTable4[[#This Row],[Rs]]), (1-albedo)*EToTable4[[#This Row],[Rs]], "")</f>
        <v/>
      </c>
      <c r="AB22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4" s="35" t="str">
        <f>IF(AND(ISNUMBER(EToTable4[[#This Row],[Rns]]), ISNUMBER(EToTable4[[#This Row],[Rnl]])), EToTable4[[#This Row],[Rns]]-EToTable4[[#This Row],[Rnl]], "")</f>
        <v/>
      </c>
      <c r="AD22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5" spans="1:31" x14ac:dyDescent="0.25">
      <c r="A225" s="20"/>
      <c r="B225" s="21"/>
      <c r="C225" s="22"/>
      <c r="D225" s="23"/>
      <c r="E225" s="46"/>
      <c r="F225" s="23"/>
      <c r="G22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5" s="44" t="str">
        <f>IF(AND(ISNUMBER(EToTable4[[#This Row],[Сана]]), ISNUMBER(EToTable4[[#This Row],[Тмин
(°С)]])), EToTable4[[#This Row],[Тмин
(°С)]]-TdewSubtract, "")</f>
        <v/>
      </c>
      <c r="I225" s="38" t="str">
        <f>IF(ISNUMBER(EToTable4[[#This Row],[Сана]]), _xlfn.DAYS(EToTable4[[#This Row],[Сана]], "1/1/" &amp; YEAR(EToTable4[[#This Row],[Сана]])) + 1, "")</f>
        <v/>
      </c>
      <c r="J225" s="35" t="str">
        <f>IF(AND(ISNUMBER(Altitude), ISNUMBER(EToTable4[[#This Row],[Сана]])),  ROUND(101.3 * POWER( (293-0.0065 * Altitude) / 293, 5.26), 2), "")</f>
        <v/>
      </c>
      <c r="K225" s="33" t="str">
        <f>IF(ISNUMBER(EToTable4[[#This Row],[P]]), (Cp * EToTable4[[#This Row],[P]]) / (0.622 * 2.45), "")</f>
        <v/>
      </c>
      <c r="L22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5" s="35" t="str">
        <f>IF(ISNUMBER(EToTable4[[#This Row],[J]]), 0.409  * SIN( (2*PI()/365) * EToTable4[[#This Row],[J]] - 1.39), "")</f>
        <v/>
      </c>
      <c r="N225" s="30" t="str">
        <f>IF(ISNUMBER(EToTable4[[#This Row],[J]]), ROUND(1+0.033 * COS( (2*PI()/365) * EToTable4[[#This Row],[J]]), 4), "")</f>
        <v/>
      </c>
      <c r="O225" s="36" t="str">
        <f>IF(AND(ISNUMBER(Latitude), ISNUMBER(EToTable4[[#This Row],[Сана]])), ROUND((Latitude / 180) * PI(), 3), "")</f>
        <v/>
      </c>
      <c r="P225" s="35" t="str">
        <f>IF(AND(ISNUMBER(EToTable4[[#This Row],[φ]]), ISNUMBER(EToTable4[[#This Row],[δ (rad)]])), ACOS( - 1 * TAN(EToTable4[[#This Row],[φ]]) * TAN(EToTable4[[#This Row],[δ (rad)]])), "")</f>
        <v/>
      </c>
      <c r="Q22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5" s="35" t="str">
        <f xml:space="preserve"> IF(ISNUMBER(EToTable4[[#This Row],[ωs]]), ( 24 / PI()) * EToTable4[[#This Row],[ωs]], "")</f>
        <v/>
      </c>
      <c r="S225" s="35" t="str">
        <f>IF(ISNUMBER(EToTable4[[#This Row],[Тмин
(°С)]]), 0.6108 * EXP( 17.27 * EToTable4[[#This Row],[Тмин
(°С)]] / (EToTable4[[#This Row],[Тмин
(°С)]]+237.3)), "")</f>
        <v/>
      </c>
      <c r="T225" s="35" t="str">
        <f>IF(ISNUMBER(EToTable4[[#This Row],[Тмакс
(°С)]]), 0.6108 * EXP( 17.27 * EToTable4[[#This Row],[Тмакс
(°С)]] / (EToTable4[[#This Row],[Тмакс
(°С)]]+237.3)), "")</f>
        <v/>
      </c>
      <c r="U225" s="35" t="str">
        <f>IF(AND(ISNUMBER(EToTable4[[#This Row],[e° (Tmin)]]), ISNUMBER(EToTable4[[#This Row],[e° (Tmax)]])), (EToTable4[[#This Row],[e° (Tmax)]]+EToTable4[[#This Row],[e° (Tmin)]])/2, "")</f>
        <v/>
      </c>
      <c r="V225" s="28" t="str">
        <f>IF(ISNUMBER(EToTable4[[#This Row],[Tdew]]), 0.6108 * EXP( 17.27 * (EToTable4[[#This Row],[Tdew]]) / (EToTable4[[#This Row],[Tdew]]+237.3)), "")</f>
        <v/>
      </c>
      <c r="W225" s="30" t="str">
        <f xml:space="preserve"> EToTable4[[#This Row],[e° (Tdew)]]</f>
        <v/>
      </c>
      <c r="X225" s="28" t="str">
        <f>IF(AND(ISNUMBER(EToTable4[[#This Row],[es]]), ISNUMBER(EToTable4[[#This Row],[ea]])), EToTable4[[#This Row],[es]]-EToTable4[[#This Row],[ea]], "")</f>
        <v/>
      </c>
      <c r="Y225" s="35" t="str">
        <f>IF(ISNUMBER(EToTable4[[#This Row],[Ra]]), (as+bs)*EToTable4[[#This Row],[Ra]], "")</f>
        <v/>
      </c>
      <c r="Z22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5" s="35" t="str">
        <f>IF(ISNUMBER(EToTable4[[#This Row],[Rs]]), (1-albedo)*EToTable4[[#This Row],[Rs]], "")</f>
        <v/>
      </c>
      <c r="AB22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5" s="35" t="str">
        <f>IF(AND(ISNUMBER(EToTable4[[#This Row],[Rns]]), ISNUMBER(EToTable4[[#This Row],[Rnl]])), EToTable4[[#This Row],[Rns]]-EToTable4[[#This Row],[Rnl]], "")</f>
        <v/>
      </c>
      <c r="AD22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6" spans="1:31" x14ac:dyDescent="0.25">
      <c r="A226" s="20"/>
      <c r="B226" s="21"/>
      <c r="C226" s="22"/>
      <c r="D226" s="23"/>
      <c r="E226" s="46"/>
      <c r="F226" s="23"/>
      <c r="G22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6" s="44" t="str">
        <f>IF(AND(ISNUMBER(EToTable4[[#This Row],[Сана]]), ISNUMBER(EToTable4[[#This Row],[Тмин
(°С)]])), EToTable4[[#This Row],[Тмин
(°С)]]-TdewSubtract, "")</f>
        <v/>
      </c>
      <c r="I226" s="38" t="str">
        <f>IF(ISNUMBER(EToTable4[[#This Row],[Сана]]), _xlfn.DAYS(EToTable4[[#This Row],[Сана]], "1/1/" &amp; YEAR(EToTable4[[#This Row],[Сана]])) + 1, "")</f>
        <v/>
      </c>
      <c r="J226" s="35" t="str">
        <f>IF(AND(ISNUMBER(Altitude), ISNUMBER(EToTable4[[#This Row],[Сана]])),  ROUND(101.3 * POWER( (293-0.0065 * Altitude) / 293, 5.26), 2), "")</f>
        <v/>
      </c>
      <c r="K226" s="33" t="str">
        <f>IF(ISNUMBER(EToTable4[[#This Row],[P]]), (Cp * EToTable4[[#This Row],[P]]) / (0.622 * 2.45), "")</f>
        <v/>
      </c>
      <c r="L22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6" s="35" t="str">
        <f>IF(ISNUMBER(EToTable4[[#This Row],[J]]), 0.409  * SIN( (2*PI()/365) * EToTable4[[#This Row],[J]] - 1.39), "")</f>
        <v/>
      </c>
      <c r="N226" s="30" t="str">
        <f>IF(ISNUMBER(EToTable4[[#This Row],[J]]), ROUND(1+0.033 * COS( (2*PI()/365) * EToTable4[[#This Row],[J]]), 4), "")</f>
        <v/>
      </c>
      <c r="O226" s="36" t="str">
        <f>IF(AND(ISNUMBER(Latitude), ISNUMBER(EToTable4[[#This Row],[Сана]])), ROUND((Latitude / 180) * PI(), 3), "")</f>
        <v/>
      </c>
      <c r="P226" s="35" t="str">
        <f>IF(AND(ISNUMBER(EToTable4[[#This Row],[φ]]), ISNUMBER(EToTable4[[#This Row],[δ (rad)]])), ACOS( - 1 * TAN(EToTable4[[#This Row],[φ]]) * TAN(EToTable4[[#This Row],[δ (rad)]])), "")</f>
        <v/>
      </c>
      <c r="Q22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6" s="35" t="str">
        <f xml:space="preserve"> IF(ISNUMBER(EToTable4[[#This Row],[ωs]]), ( 24 / PI()) * EToTable4[[#This Row],[ωs]], "")</f>
        <v/>
      </c>
      <c r="S226" s="35" t="str">
        <f>IF(ISNUMBER(EToTable4[[#This Row],[Тмин
(°С)]]), 0.6108 * EXP( 17.27 * EToTable4[[#This Row],[Тмин
(°С)]] / (EToTable4[[#This Row],[Тмин
(°С)]]+237.3)), "")</f>
        <v/>
      </c>
      <c r="T226" s="35" t="str">
        <f>IF(ISNUMBER(EToTable4[[#This Row],[Тмакс
(°С)]]), 0.6108 * EXP( 17.27 * EToTable4[[#This Row],[Тмакс
(°С)]] / (EToTable4[[#This Row],[Тмакс
(°С)]]+237.3)), "")</f>
        <v/>
      </c>
      <c r="U226" s="35" t="str">
        <f>IF(AND(ISNUMBER(EToTable4[[#This Row],[e° (Tmin)]]), ISNUMBER(EToTable4[[#This Row],[e° (Tmax)]])), (EToTable4[[#This Row],[e° (Tmax)]]+EToTable4[[#This Row],[e° (Tmin)]])/2, "")</f>
        <v/>
      </c>
      <c r="V226" s="28" t="str">
        <f>IF(ISNUMBER(EToTable4[[#This Row],[Tdew]]), 0.6108 * EXP( 17.27 * (EToTable4[[#This Row],[Tdew]]) / (EToTable4[[#This Row],[Tdew]]+237.3)), "")</f>
        <v/>
      </c>
      <c r="W226" s="30" t="str">
        <f xml:space="preserve"> EToTable4[[#This Row],[e° (Tdew)]]</f>
        <v/>
      </c>
      <c r="X226" s="28" t="str">
        <f>IF(AND(ISNUMBER(EToTable4[[#This Row],[es]]), ISNUMBER(EToTable4[[#This Row],[ea]])), EToTable4[[#This Row],[es]]-EToTable4[[#This Row],[ea]], "")</f>
        <v/>
      </c>
      <c r="Y226" s="35" t="str">
        <f>IF(ISNUMBER(EToTable4[[#This Row],[Ra]]), (as+bs)*EToTable4[[#This Row],[Ra]], "")</f>
        <v/>
      </c>
      <c r="Z22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6" s="35" t="str">
        <f>IF(ISNUMBER(EToTable4[[#This Row],[Rs]]), (1-albedo)*EToTable4[[#This Row],[Rs]], "")</f>
        <v/>
      </c>
      <c r="AB22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6" s="35" t="str">
        <f>IF(AND(ISNUMBER(EToTable4[[#This Row],[Rns]]), ISNUMBER(EToTable4[[#This Row],[Rnl]])), EToTable4[[#This Row],[Rns]]-EToTable4[[#This Row],[Rnl]], "")</f>
        <v/>
      </c>
      <c r="AD22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7" spans="1:31" x14ac:dyDescent="0.25">
      <c r="A227" s="20"/>
      <c r="B227" s="21"/>
      <c r="C227" s="22"/>
      <c r="D227" s="23"/>
      <c r="E227" s="46"/>
      <c r="F227" s="23"/>
      <c r="G22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7" s="44" t="str">
        <f>IF(AND(ISNUMBER(EToTable4[[#This Row],[Сана]]), ISNUMBER(EToTable4[[#This Row],[Тмин
(°С)]])), EToTable4[[#This Row],[Тмин
(°С)]]-TdewSubtract, "")</f>
        <v/>
      </c>
      <c r="I227" s="38" t="str">
        <f>IF(ISNUMBER(EToTable4[[#This Row],[Сана]]), _xlfn.DAYS(EToTable4[[#This Row],[Сана]], "1/1/" &amp; YEAR(EToTable4[[#This Row],[Сана]])) + 1, "")</f>
        <v/>
      </c>
      <c r="J227" s="35" t="str">
        <f>IF(AND(ISNUMBER(Altitude), ISNUMBER(EToTable4[[#This Row],[Сана]])),  ROUND(101.3 * POWER( (293-0.0065 * Altitude) / 293, 5.26), 2), "")</f>
        <v/>
      </c>
      <c r="K227" s="33" t="str">
        <f>IF(ISNUMBER(EToTable4[[#This Row],[P]]), (Cp * EToTable4[[#This Row],[P]]) / (0.622 * 2.45), "")</f>
        <v/>
      </c>
      <c r="L22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7" s="35" t="str">
        <f>IF(ISNUMBER(EToTable4[[#This Row],[J]]), 0.409  * SIN( (2*PI()/365) * EToTable4[[#This Row],[J]] - 1.39), "")</f>
        <v/>
      </c>
      <c r="N227" s="30" t="str">
        <f>IF(ISNUMBER(EToTable4[[#This Row],[J]]), ROUND(1+0.033 * COS( (2*PI()/365) * EToTable4[[#This Row],[J]]), 4), "")</f>
        <v/>
      </c>
      <c r="O227" s="36" t="str">
        <f>IF(AND(ISNUMBER(Latitude), ISNUMBER(EToTable4[[#This Row],[Сана]])), ROUND((Latitude / 180) * PI(), 3), "")</f>
        <v/>
      </c>
      <c r="P227" s="35" t="str">
        <f>IF(AND(ISNUMBER(EToTable4[[#This Row],[φ]]), ISNUMBER(EToTable4[[#This Row],[δ (rad)]])), ACOS( - 1 * TAN(EToTable4[[#This Row],[φ]]) * TAN(EToTable4[[#This Row],[δ (rad)]])), "")</f>
        <v/>
      </c>
      <c r="Q22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7" s="35" t="str">
        <f xml:space="preserve"> IF(ISNUMBER(EToTable4[[#This Row],[ωs]]), ( 24 / PI()) * EToTable4[[#This Row],[ωs]], "")</f>
        <v/>
      </c>
      <c r="S227" s="35" t="str">
        <f>IF(ISNUMBER(EToTable4[[#This Row],[Тмин
(°С)]]), 0.6108 * EXP( 17.27 * EToTable4[[#This Row],[Тмин
(°С)]] / (EToTable4[[#This Row],[Тмин
(°С)]]+237.3)), "")</f>
        <v/>
      </c>
      <c r="T227" s="35" t="str">
        <f>IF(ISNUMBER(EToTable4[[#This Row],[Тмакс
(°С)]]), 0.6108 * EXP( 17.27 * EToTable4[[#This Row],[Тмакс
(°С)]] / (EToTable4[[#This Row],[Тмакс
(°С)]]+237.3)), "")</f>
        <v/>
      </c>
      <c r="U227" s="35" t="str">
        <f>IF(AND(ISNUMBER(EToTable4[[#This Row],[e° (Tmin)]]), ISNUMBER(EToTable4[[#This Row],[e° (Tmax)]])), (EToTable4[[#This Row],[e° (Tmax)]]+EToTable4[[#This Row],[e° (Tmin)]])/2, "")</f>
        <v/>
      </c>
      <c r="V227" s="28" t="str">
        <f>IF(ISNUMBER(EToTable4[[#This Row],[Tdew]]), 0.6108 * EXP( 17.27 * (EToTable4[[#This Row],[Tdew]]) / (EToTable4[[#This Row],[Tdew]]+237.3)), "")</f>
        <v/>
      </c>
      <c r="W227" s="30" t="str">
        <f xml:space="preserve"> EToTable4[[#This Row],[e° (Tdew)]]</f>
        <v/>
      </c>
      <c r="X227" s="28" t="str">
        <f>IF(AND(ISNUMBER(EToTable4[[#This Row],[es]]), ISNUMBER(EToTable4[[#This Row],[ea]])), EToTable4[[#This Row],[es]]-EToTable4[[#This Row],[ea]], "")</f>
        <v/>
      </c>
      <c r="Y227" s="35" t="str">
        <f>IF(ISNUMBER(EToTable4[[#This Row],[Ra]]), (as+bs)*EToTable4[[#This Row],[Ra]], "")</f>
        <v/>
      </c>
      <c r="Z22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7" s="35" t="str">
        <f>IF(ISNUMBER(EToTable4[[#This Row],[Rs]]), (1-albedo)*EToTable4[[#This Row],[Rs]], "")</f>
        <v/>
      </c>
      <c r="AB22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7" s="35" t="str">
        <f>IF(AND(ISNUMBER(EToTable4[[#This Row],[Rns]]), ISNUMBER(EToTable4[[#This Row],[Rnl]])), EToTable4[[#This Row],[Rns]]-EToTable4[[#This Row],[Rnl]], "")</f>
        <v/>
      </c>
      <c r="AD22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8" spans="1:31" x14ac:dyDescent="0.25">
      <c r="A228" s="20"/>
      <c r="B228" s="21"/>
      <c r="C228" s="22"/>
      <c r="D228" s="23"/>
      <c r="E228" s="46"/>
      <c r="F228" s="23"/>
      <c r="G22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8" s="44" t="str">
        <f>IF(AND(ISNUMBER(EToTable4[[#This Row],[Сана]]), ISNUMBER(EToTable4[[#This Row],[Тмин
(°С)]])), EToTable4[[#This Row],[Тмин
(°С)]]-TdewSubtract, "")</f>
        <v/>
      </c>
      <c r="I228" s="38" t="str">
        <f>IF(ISNUMBER(EToTable4[[#This Row],[Сана]]), _xlfn.DAYS(EToTable4[[#This Row],[Сана]], "1/1/" &amp; YEAR(EToTable4[[#This Row],[Сана]])) + 1, "")</f>
        <v/>
      </c>
      <c r="J228" s="35" t="str">
        <f>IF(AND(ISNUMBER(Altitude), ISNUMBER(EToTable4[[#This Row],[Сана]])),  ROUND(101.3 * POWER( (293-0.0065 * Altitude) / 293, 5.26), 2), "")</f>
        <v/>
      </c>
      <c r="K228" s="33" t="str">
        <f>IF(ISNUMBER(EToTable4[[#This Row],[P]]), (Cp * EToTable4[[#This Row],[P]]) / (0.622 * 2.45), "")</f>
        <v/>
      </c>
      <c r="L22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8" s="35" t="str">
        <f>IF(ISNUMBER(EToTable4[[#This Row],[J]]), 0.409  * SIN( (2*PI()/365) * EToTable4[[#This Row],[J]] - 1.39), "")</f>
        <v/>
      </c>
      <c r="N228" s="30" t="str">
        <f>IF(ISNUMBER(EToTable4[[#This Row],[J]]), ROUND(1+0.033 * COS( (2*PI()/365) * EToTable4[[#This Row],[J]]), 4), "")</f>
        <v/>
      </c>
      <c r="O228" s="36" t="str">
        <f>IF(AND(ISNUMBER(Latitude), ISNUMBER(EToTable4[[#This Row],[Сана]])), ROUND((Latitude / 180) * PI(), 3), "")</f>
        <v/>
      </c>
      <c r="P228" s="35" t="str">
        <f>IF(AND(ISNUMBER(EToTable4[[#This Row],[φ]]), ISNUMBER(EToTable4[[#This Row],[δ (rad)]])), ACOS( - 1 * TAN(EToTable4[[#This Row],[φ]]) * TAN(EToTable4[[#This Row],[δ (rad)]])), "")</f>
        <v/>
      </c>
      <c r="Q22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8" s="35" t="str">
        <f xml:space="preserve"> IF(ISNUMBER(EToTable4[[#This Row],[ωs]]), ( 24 / PI()) * EToTable4[[#This Row],[ωs]], "")</f>
        <v/>
      </c>
      <c r="S228" s="35" t="str">
        <f>IF(ISNUMBER(EToTable4[[#This Row],[Тмин
(°С)]]), 0.6108 * EXP( 17.27 * EToTable4[[#This Row],[Тмин
(°С)]] / (EToTable4[[#This Row],[Тмин
(°С)]]+237.3)), "")</f>
        <v/>
      </c>
      <c r="T228" s="35" t="str">
        <f>IF(ISNUMBER(EToTable4[[#This Row],[Тмакс
(°С)]]), 0.6108 * EXP( 17.27 * EToTable4[[#This Row],[Тмакс
(°С)]] / (EToTable4[[#This Row],[Тмакс
(°С)]]+237.3)), "")</f>
        <v/>
      </c>
      <c r="U228" s="35" t="str">
        <f>IF(AND(ISNUMBER(EToTable4[[#This Row],[e° (Tmin)]]), ISNUMBER(EToTable4[[#This Row],[e° (Tmax)]])), (EToTable4[[#This Row],[e° (Tmax)]]+EToTable4[[#This Row],[e° (Tmin)]])/2, "")</f>
        <v/>
      </c>
      <c r="V228" s="28" t="str">
        <f>IF(ISNUMBER(EToTable4[[#This Row],[Tdew]]), 0.6108 * EXP( 17.27 * (EToTable4[[#This Row],[Tdew]]) / (EToTable4[[#This Row],[Tdew]]+237.3)), "")</f>
        <v/>
      </c>
      <c r="W228" s="30" t="str">
        <f xml:space="preserve"> EToTable4[[#This Row],[e° (Tdew)]]</f>
        <v/>
      </c>
      <c r="X228" s="28" t="str">
        <f>IF(AND(ISNUMBER(EToTable4[[#This Row],[es]]), ISNUMBER(EToTable4[[#This Row],[ea]])), EToTable4[[#This Row],[es]]-EToTable4[[#This Row],[ea]], "")</f>
        <v/>
      </c>
      <c r="Y228" s="35" t="str">
        <f>IF(ISNUMBER(EToTable4[[#This Row],[Ra]]), (as+bs)*EToTable4[[#This Row],[Ra]], "")</f>
        <v/>
      </c>
      <c r="Z22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8" s="35" t="str">
        <f>IF(ISNUMBER(EToTable4[[#This Row],[Rs]]), (1-albedo)*EToTable4[[#This Row],[Rs]], "")</f>
        <v/>
      </c>
      <c r="AB22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8" s="35" t="str">
        <f>IF(AND(ISNUMBER(EToTable4[[#This Row],[Rns]]), ISNUMBER(EToTable4[[#This Row],[Rnl]])), EToTable4[[#This Row],[Rns]]-EToTable4[[#This Row],[Rnl]], "")</f>
        <v/>
      </c>
      <c r="AD22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29" spans="1:31" x14ac:dyDescent="0.25">
      <c r="A229" s="20"/>
      <c r="B229" s="21"/>
      <c r="C229" s="22"/>
      <c r="D229" s="23"/>
      <c r="E229" s="46"/>
      <c r="F229" s="23"/>
      <c r="G22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29" s="44" t="str">
        <f>IF(AND(ISNUMBER(EToTable4[[#This Row],[Сана]]), ISNUMBER(EToTable4[[#This Row],[Тмин
(°С)]])), EToTable4[[#This Row],[Тмин
(°С)]]-TdewSubtract, "")</f>
        <v/>
      </c>
      <c r="I229" s="38" t="str">
        <f>IF(ISNUMBER(EToTable4[[#This Row],[Сана]]), _xlfn.DAYS(EToTable4[[#This Row],[Сана]], "1/1/" &amp; YEAR(EToTable4[[#This Row],[Сана]])) + 1, "")</f>
        <v/>
      </c>
      <c r="J229" s="35" t="str">
        <f>IF(AND(ISNUMBER(Altitude), ISNUMBER(EToTable4[[#This Row],[Сана]])),  ROUND(101.3 * POWER( (293-0.0065 * Altitude) / 293, 5.26), 2), "")</f>
        <v/>
      </c>
      <c r="K229" s="33" t="str">
        <f>IF(ISNUMBER(EToTable4[[#This Row],[P]]), (Cp * EToTable4[[#This Row],[P]]) / (0.622 * 2.45), "")</f>
        <v/>
      </c>
      <c r="L22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29" s="35" t="str">
        <f>IF(ISNUMBER(EToTable4[[#This Row],[J]]), 0.409  * SIN( (2*PI()/365) * EToTable4[[#This Row],[J]] - 1.39), "")</f>
        <v/>
      </c>
      <c r="N229" s="30" t="str">
        <f>IF(ISNUMBER(EToTable4[[#This Row],[J]]), ROUND(1+0.033 * COS( (2*PI()/365) * EToTable4[[#This Row],[J]]), 4), "")</f>
        <v/>
      </c>
      <c r="O229" s="36" t="str">
        <f>IF(AND(ISNUMBER(Latitude), ISNUMBER(EToTable4[[#This Row],[Сана]])), ROUND((Latitude / 180) * PI(), 3), "")</f>
        <v/>
      </c>
      <c r="P229" s="35" t="str">
        <f>IF(AND(ISNUMBER(EToTable4[[#This Row],[φ]]), ISNUMBER(EToTable4[[#This Row],[δ (rad)]])), ACOS( - 1 * TAN(EToTable4[[#This Row],[φ]]) * TAN(EToTable4[[#This Row],[δ (rad)]])), "")</f>
        <v/>
      </c>
      <c r="Q22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29" s="35" t="str">
        <f xml:space="preserve"> IF(ISNUMBER(EToTable4[[#This Row],[ωs]]), ( 24 / PI()) * EToTable4[[#This Row],[ωs]], "")</f>
        <v/>
      </c>
      <c r="S229" s="35" t="str">
        <f>IF(ISNUMBER(EToTable4[[#This Row],[Тмин
(°С)]]), 0.6108 * EXP( 17.27 * EToTable4[[#This Row],[Тмин
(°С)]] / (EToTable4[[#This Row],[Тмин
(°С)]]+237.3)), "")</f>
        <v/>
      </c>
      <c r="T229" s="35" t="str">
        <f>IF(ISNUMBER(EToTable4[[#This Row],[Тмакс
(°С)]]), 0.6108 * EXP( 17.27 * EToTable4[[#This Row],[Тмакс
(°С)]] / (EToTable4[[#This Row],[Тмакс
(°С)]]+237.3)), "")</f>
        <v/>
      </c>
      <c r="U229" s="35" t="str">
        <f>IF(AND(ISNUMBER(EToTable4[[#This Row],[e° (Tmin)]]), ISNUMBER(EToTable4[[#This Row],[e° (Tmax)]])), (EToTable4[[#This Row],[e° (Tmax)]]+EToTable4[[#This Row],[e° (Tmin)]])/2, "")</f>
        <v/>
      </c>
      <c r="V229" s="28" t="str">
        <f>IF(ISNUMBER(EToTable4[[#This Row],[Tdew]]), 0.6108 * EXP( 17.27 * (EToTable4[[#This Row],[Tdew]]) / (EToTable4[[#This Row],[Tdew]]+237.3)), "")</f>
        <v/>
      </c>
      <c r="W229" s="30" t="str">
        <f xml:space="preserve"> EToTable4[[#This Row],[e° (Tdew)]]</f>
        <v/>
      </c>
      <c r="X229" s="28" t="str">
        <f>IF(AND(ISNUMBER(EToTable4[[#This Row],[es]]), ISNUMBER(EToTable4[[#This Row],[ea]])), EToTable4[[#This Row],[es]]-EToTable4[[#This Row],[ea]], "")</f>
        <v/>
      </c>
      <c r="Y229" s="35" t="str">
        <f>IF(ISNUMBER(EToTable4[[#This Row],[Ra]]), (as+bs)*EToTable4[[#This Row],[Ra]], "")</f>
        <v/>
      </c>
      <c r="Z22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29" s="35" t="str">
        <f>IF(ISNUMBER(EToTable4[[#This Row],[Rs]]), (1-albedo)*EToTable4[[#This Row],[Rs]], "")</f>
        <v/>
      </c>
      <c r="AB22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29" s="35" t="str">
        <f>IF(AND(ISNUMBER(EToTable4[[#This Row],[Rns]]), ISNUMBER(EToTable4[[#This Row],[Rnl]])), EToTable4[[#This Row],[Rns]]-EToTable4[[#This Row],[Rnl]], "")</f>
        <v/>
      </c>
      <c r="AD22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2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0" spans="1:31" x14ac:dyDescent="0.25">
      <c r="A230" s="20"/>
      <c r="B230" s="21"/>
      <c r="C230" s="22"/>
      <c r="D230" s="23"/>
      <c r="E230" s="46"/>
      <c r="F230" s="23"/>
      <c r="G23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0" s="44" t="str">
        <f>IF(AND(ISNUMBER(EToTable4[[#This Row],[Сана]]), ISNUMBER(EToTable4[[#This Row],[Тмин
(°С)]])), EToTable4[[#This Row],[Тмин
(°С)]]-TdewSubtract, "")</f>
        <v/>
      </c>
      <c r="I230" s="38" t="str">
        <f>IF(ISNUMBER(EToTable4[[#This Row],[Сана]]), _xlfn.DAYS(EToTable4[[#This Row],[Сана]], "1/1/" &amp; YEAR(EToTable4[[#This Row],[Сана]])) + 1, "")</f>
        <v/>
      </c>
      <c r="J230" s="35" t="str">
        <f>IF(AND(ISNUMBER(Altitude), ISNUMBER(EToTable4[[#This Row],[Сана]])),  ROUND(101.3 * POWER( (293-0.0065 * Altitude) / 293, 5.26), 2), "")</f>
        <v/>
      </c>
      <c r="K230" s="33" t="str">
        <f>IF(ISNUMBER(EToTable4[[#This Row],[P]]), (Cp * EToTable4[[#This Row],[P]]) / (0.622 * 2.45), "")</f>
        <v/>
      </c>
      <c r="L23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0" s="35" t="str">
        <f>IF(ISNUMBER(EToTable4[[#This Row],[J]]), 0.409  * SIN( (2*PI()/365) * EToTable4[[#This Row],[J]] - 1.39), "")</f>
        <v/>
      </c>
      <c r="N230" s="30" t="str">
        <f>IF(ISNUMBER(EToTable4[[#This Row],[J]]), ROUND(1+0.033 * COS( (2*PI()/365) * EToTable4[[#This Row],[J]]), 4), "")</f>
        <v/>
      </c>
      <c r="O230" s="36" t="str">
        <f>IF(AND(ISNUMBER(Latitude), ISNUMBER(EToTable4[[#This Row],[Сана]])), ROUND((Latitude / 180) * PI(), 3), "")</f>
        <v/>
      </c>
      <c r="P230" s="35" t="str">
        <f>IF(AND(ISNUMBER(EToTable4[[#This Row],[φ]]), ISNUMBER(EToTable4[[#This Row],[δ (rad)]])), ACOS( - 1 * TAN(EToTable4[[#This Row],[φ]]) * TAN(EToTable4[[#This Row],[δ (rad)]])), "")</f>
        <v/>
      </c>
      <c r="Q23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0" s="35" t="str">
        <f xml:space="preserve"> IF(ISNUMBER(EToTable4[[#This Row],[ωs]]), ( 24 / PI()) * EToTable4[[#This Row],[ωs]], "")</f>
        <v/>
      </c>
      <c r="S230" s="35" t="str">
        <f>IF(ISNUMBER(EToTable4[[#This Row],[Тмин
(°С)]]), 0.6108 * EXP( 17.27 * EToTable4[[#This Row],[Тмин
(°С)]] / (EToTable4[[#This Row],[Тмин
(°С)]]+237.3)), "")</f>
        <v/>
      </c>
      <c r="T230" s="35" t="str">
        <f>IF(ISNUMBER(EToTable4[[#This Row],[Тмакс
(°С)]]), 0.6108 * EXP( 17.27 * EToTable4[[#This Row],[Тмакс
(°С)]] / (EToTable4[[#This Row],[Тмакс
(°С)]]+237.3)), "")</f>
        <v/>
      </c>
      <c r="U230" s="35" t="str">
        <f>IF(AND(ISNUMBER(EToTable4[[#This Row],[e° (Tmin)]]), ISNUMBER(EToTable4[[#This Row],[e° (Tmax)]])), (EToTable4[[#This Row],[e° (Tmax)]]+EToTable4[[#This Row],[e° (Tmin)]])/2, "")</f>
        <v/>
      </c>
      <c r="V230" s="28" t="str">
        <f>IF(ISNUMBER(EToTable4[[#This Row],[Tdew]]), 0.6108 * EXP( 17.27 * (EToTable4[[#This Row],[Tdew]]) / (EToTable4[[#This Row],[Tdew]]+237.3)), "")</f>
        <v/>
      </c>
      <c r="W230" s="30" t="str">
        <f xml:space="preserve"> EToTable4[[#This Row],[e° (Tdew)]]</f>
        <v/>
      </c>
      <c r="X230" s="28" t="str">
        <f>IF(AND(ISNUMBER(EToTable4[[#This Row],[es]]), ISNUMBER(EToTable4[[#This Row],[ea]])), EToTable4[[#This Row],[es]]-EToTable4[[#This Row],[ea]], "")</f>
        <v/>
      </c>
      <c r="Y230" s="35" t="str">
        <f>IF(ISNUMBER(EToTable4[[#This Row],[Ra]]), (as+bs)*EToTable4[[#This Row],[Ra]], "")</f>
        <v/>
      </c>
      <c r="Z23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0" s="35" t="str">
        <f>IF(ISNUMBER(EToTable4[[#This Row],[Rs]]), (1-albedo)*EToTable4[[#This Row],[Rs]], "")</f>
        <v/>
      </c>
      <c r="AB23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0" s="35" t="str">
        <f>IF(AND(ISNUMBER(EToTable4[[#This Row],[Rns]]), ISNUMBER(EToTable4[[#This Row],[Rnl]])), EToTable4[[#This Row],[Rns]]-EToTable4[[#This Row],[Rnl]], "")</f>
        <v/>
      </c>
      <c r="AD23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1" spans="1:31" x14ac:dyDescent="0.25">
      <c r="A231" s="20"/>
      <c r="B231" s="21"/>
      <c r="C231" s="22"/>
      <c r="D231" s="23"/>
      <c r="E231" s="46"/>
      <c r="F231" s="23"/>
      <c r="G23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1" s="44" t="str">
        <f>IF(AND(ISNUMBER(EToTable4[[#This Row],[Сана]]), ISNUMBER(EToTable4[[#This Row],[Тмин
(°С)]])), EToTable4[[#This Row],[Тмин
(°С)]]-TdewSubtract, "")</f>
        <v/>
      </c>
      <c r="I231" s="38" t="str">
        <f>IF(ISNUMBER(EToTable4[[#This Row],[Сана]]), _xlfn.DAYS(EToTable4[[#This Row],[Сана]], "1/1/" &amp; YEAR(EToTable4[[#This Row],[Сана]])) + 1, "")</f>
        <v/>
      </c>
      <c r="J231" s="35" t="str">
        <f>IF(AND(ISNUMBER(Altitude), ISNUMBER(EToTable4[[#This Row],[Сана]])),  ROUND(101.3 * POWER( (293-0.0065 * Altitude) / 293, 5.26), 2), "")</f>
        <v/>
      </c>
      <c r="K231" s="33" t="str">
        <f>IF(ISNUMBER(EToTable4[[#This Row],[P]]), (Cp * EToTable4[[#This Row],[P]]) / (0.622 * 2.45), "")</f>
        <v/>
      </c>
      <c r="L23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1" s="35" t="str">
        <f>IF(ISNUMBER(EToTable4[[#This Row],[J]]), 0.409  * SIN( (2*PI()/365) * EToTable4[[#This Row],[J]] - 1.39), "")</f>
        <v/>
      </c>
      <c r="N231" s="30" t="str">
        <f>IF(ISNUMBER(EToTable4[[#This Row],[J]]), ROUND(1+0.033 * COS( (2*PI()/365) * EToTable4[[#This Row],[J]]), 4), "")</f>
        <v/>
      </c>
      <c r="O231" s="36" t="str">
        <f>IF(AND(ISNUMBER(Latitude), ISNUMBER(EToTable4[[#This Row],[Сана]])), ROUND((Latitude / 180) * PI(), 3), "")</f>
        <v/>
      </c>
      <c r="P231" s="35" t="str">
        <f>IF(AND(ISNUMBER(EToTable4[[#This Row],[φ]]), ISNUMBER(EToTable4[[#This Row],[δ (rad)]])), ACOS( - 1 * TAN(EToTable4[[#This Row],[φ]]) * TAN(EToTable4[[#This Row],[δ (rad)]])), "")</f>
        <v/>
      </c>
      <c r="Q23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1" s="35" t="str">
        <f xml:space="preserve"> IF(ISNUMBER(EToTable4[[#This Row],[ωs]]), ( 24 / PI()) * EToTable4[[#This Row],[ωs]], "")</f>
        <v/>
      </c>
      <c r="S231" s="35" t="str">
        <f>IF(ISNUMBER(EToTable4[[#This Row],[Тмин
(°С)]]), 0.6108 * EXP( 17.27 * EToTable4[[#This Row],[Тмин
(°С)]] / (EToTable4[[#This Row],[Тмин
(°С)]]+237.3)), "")</f>
        <v/>
      </c>
      <c r="T231" s="35" t="str">
        <f>IF(ISNUMBER(EToTable4[[#This Row],[Тмакс
(°С)]]), 0.6108 * EXP( 17.27 * EToTable4[[#This Row],[Тмакс
(°С)]] / (EToTable4[[#This Row],[Тмакс
(°С)]]+237.3)), "")</f>
        <v/>
      </c>
      <c r="U231" s="35" t="str">
        <f>IF(AND(ISNUMBER(EToTable4[[#This Row],[e° (Tmin)]]), ISNUMBER(EToTable4[[#This Row],[e° (Tmax)]])), (EToTable4[[#This Row],[e° (Tmax)]]+EToTable4[[#This Row],[e° (Tmin)]])/2, "")</f>
        <v/>
      </c>
      <c r="V231" s="28" t="str">
        <f>IF(ISNUMBER(EToTable4[[#This Row],[Tdew]]), 0.6108 * EXP( 17.27 * (EToTable4[[#This Row],[Tdew]]) / (EToTable4[[#This Row],[Tdew]]+237.3)), "")</f>
        <v/>
      </c>
      <c r="W231" s="30" t="str">
        <f xml:space="preserve"> EToTable4[[#This Row],[e° (Tdew)]]</f>
        <v/>
      </c>
      <c r="X231" s="28" t="str">
        <f>IF(AND(ISNUMBER(EToTable4[[#This Row],[es]]), ISNUMBER(EToTable4[[#This Row],[ea]])), EToTable4[[#This Row],[es]]-EToTable4[[#This Row],[ea]], "")</f>
        <v/>
      </c>
      <c r="Y231" s="35" t="str">
        <f>IF(ISNUMBER(EToTable4[[#This Row],[Ra]]), (as+bs)*EToTable4[[#This Row],[Ra]], "")</f>
        <v/>
      </c>
      <c r="Z23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1" s="35" t="str">
        <f>IF(ISNUMBER(EToTable4[[#This Row],[Rs]]), (1-albedo)*EToTable4[[#This Row],[Rs]], "")</f>
        <v/>
      </c>
      <c r="AB23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1" s="35" t="str">
        <f>IF(AND(ISNUMBER(EToTable4[[#This Row],[Rns]]), ISNUMBER(EToTable4[[#This Row],[Rnl]])), EToTable4[[#This Row],[Rns]]-EToTable4[[#This Row],[Rnl]], "")</f>
        <v/>
      </c>
      <c r="AD23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2" spans="1:31" x14ac:dyDescent="0.25">
      <c r="A232" s="20"/>
      <c r="B232" s="21"/>
      <c r="C232" s="22"/>
      <c r="D232" s="23"/>
      <c r="E232" s="46"/>
      <c r="F232" s="23"/>
      <c r="G23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2" s="44" t="str">
        <f>IF(AND(ISNUMBER(EToTable4[[#This Row],[Сана]]), ISNUMBER(EToTable4[[#This Row],[Тмин
(°С)]])), EToTable4[[#This Row],[Тмин
(°С)]]-TdewSubtract, "")</f>
        <v/>
      </c>
      <c r="I232" s="38" t="str">
        <f>IF(ISNUMBER(EToTable4[[#This Row],[Сана]]), _xlfn.DAYS(EToTable4[[#This Row],[Сана]], "1/1/" &amp; YEAR(EToTable4[[#This Row],[Сана]])) + 1, "")</f>
        <v/>
      </c>
      <c r="J232" s="35" t="str">
        <f>IF(AND(ISNUMBER(Altitude), ISNUMBER(EToTable4[[#This Row],[Сана]])),  ROUND(101.3 * POWER( (293-0.0065 * Altitude) / 293, 5.26), 2), "")</f>
        <v/>
      </c>
      <c r="K232" s="33" t="str">
        <f>IF(ISNUMBER(EToTable4[[#This Row],[P]]), (Cp * EToTable4[[#This Row],[P]]) / (0.622 * 2.45), "")</f>
        <v/>
      </c>
      <c r="L23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2" s="35" t="str">
        <f>IF(ISNUMBER(EToTable4[[#This Row],[J]]), 0.409  * SIN( (2*PI()/365) * EToTable4[[#This Row],[J]] - 1.39), "")</f>
        <v/>
      </c>
      <c r="N232" s="30" t="str">
        <f>IF(ISNUMBER(EToTable4[[#This Row],[J]]), ROUND(1+0.033 * COS( (2*PI()/365) * EToTable4[[#This Row],[J]]), 4), "")</f>
        <v/>
      </c>
      <c r="O232" s="36" t="str">
        <f>IF(AND(ISNUMBER(Latitude), ISNUMBER(EToTable4[[#This Row],[Сана]])), ROUND((Latitude / 180) * PI(), 3), "")</f>
        <v/>
      </c>
      <c r="P232" s="35" t="str">
        <f>IF(AND(ISNUMBER(EToTable4[[#This Row],[φ]]), ISNUMBER(EToTable4[[#This Row],[δ (rad)]])), ACOS( - 1 * TAN(EToTable4[[#This Row],[φ]]) * TAN(EToTable4[[#This Row],[δ (rad)]])), "")</f>
        <v/>
      </c>
      <c r="Q23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2" s="35" t="str">
        <f xml:space="preserve"> IF(ISNUMBER(EToTable4[[#This Row],[ωs]]), ( 24 / PI()) * EToTable4[[#This Row],[ωs]], "")</f>
        <v/>
      </c>
      <c r="S232" s="35" t="str">
        <f>IF(ISNUMBER(EToTable4[[#This Row],[Тмин
(°С)]]), 0.6108 * EXP( 17.27 * EToTable4[[#This Row],[Тмин
(°С)]] / (EToTable4[[#This Row],[Тмин
(°С)]]+237.3)), "")</f>
        <v/>
      </c>
      <c r="T232" s="35" t="str">
        <f>IF(ISNUMBER(EToTable4[[#This Row],[Тмакс
(°С)]]), 0.6108 * EXP( 17.27 * EToTable4[[#This Row],[Тмакс
(°С)]] / (EToTable4[[#This Row],[Тмакс
(°С)]]+237.3)), "")</f>
        <v/>
      </c>
      <c r="U232" s="35" t="str">
        <f>IF(AND(ISNUMBER(EToTable4[[#This Row],[e° (Tmin)]]), ISNUMBER(EToTable4[[#This Row],[e° (Tmax)]])), (EToTable4[[#This Row],[e° (Tmax)]]+EToTable4[[#This Row],[e° (Tmin)]])/2, "")</f>
        <v/>
      </c>
      <c r="V232" s="28" t="str">
        <f>IF(ISNUMBER(EToTable4[[#This Row],[Tdew]]), 0.6108 * EXP( 17.27 * (EToTable4[[#This Row],[Tdew]]) / (EToTable4[[#This Row],[Tdew]]+237.3)), "")</f>
        <v/>
      </c>
      <c r="W232" s="30" t="str">
        <f xml:space="preserve"> EToTable4[[#This Row],[e° (Tdew)]]</f>
        <v/>
      </c>
      <c r="X232" s="28" t="str">
        <f>IF(AND(ISNUMBER(EToTable4[[#This Row],[es]]), ISNUMBER(EToTable4[[#This Row],[ea]])), EToTable4[[#This Row],[es]]-EToTable4[[#This Row],[ea]], "")</f>
        <v/>
      </c>
      <c r="Y232" s="35" t="str">
        <f>IF(ISNUMBER(EToTable4[[#This Row],[Ra]]), (as+bs)*EToTable4[[#This Row],[Ra]], "")</f>
        <v/>
      </c>
      <c r="Z23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2" s="35" t="str">
        <f>IF(ISNUMBER(EToTable4[[#This Row],[Rs]]), (1-albedo)*EToTable4[[#This Row],[Rs]], "")</f>
        <v/>
      </c>
      <c r="AB23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2" s="35" t="str">
        <f>IF(AND(ISNUMBER(EToTable4[[#This Row],[Rns]]), ISNUMBER(EToTable4[[#This Row],[Rnl]])), EToTable4[[#This Row],[Rns]]-EToTable4[[#This Row],[Rnl]], "")</f>
        <v/>
      </c>
      <c r="AD23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3" spans="1:31" x14ac:dyDescent="0.25">
      <c r="A233" s="20"/>
      <c r="B233" s="21"/>
      <c r="C233" s="22"/>
      <c r="D233" s="23"/>
      <c r="E233" s="46"/>
      <c r="F233" s="23"/>
      <c r="G23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3" s="44" t="str">
        <f>IF(AND(ISNUMBER(EToTable4[[#This Row],[Сана]]), ISNUMBER(EToTable4[[#This Row],[Тмин
(°С)]])), EToTable4[[#This Row],[Тмин
(°С)]]-TdewSubtract, "")</f>
        <v/>
      </c>
      <c r="I233" s="38" t="str">
        <f>IF(ISNUMBER(EToTable4[[#This Row],[Сана]]), _xlfn.DAYS(EToTable4[[#This Row],[Сана]], "1/1/" &amp; YEAR(EToTable4[[#This Row],[Сана]])) + 1, "")</f>
        <v/>
      </c>
      <c r="J233" s="35" t="str">
        <f>IF(AND(ISNUMBER(Altitude), ISNUMBER(EToTable4[[#This Row],[Сана]])),  ROUND(101.3 * POWER( (293-0.0065 * Altitude) / 293, 5.26), 2), "")</f>
        <v/>
      </c>
      <c r="K233" s="33" t="str">
        <f>IF(ISNUMBER(EToTable4[[#This Row],[P]]), (Cp * EToTable4[[#This Row],[P]]) / (0.622 * 2.45), "")</f>
        <v/>
      </c>
      <c r="L23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3" s="35" t="str">
        <f>IF(ISNUMBER(EToTable4[[#This Row],[J]]), 0.409  * SIN( (2*PI()/365) * EToTable4[[#This Row],[J]] - 1.39), "")</f>
        <v/>
      </c>
      <c r="N233" s="30" t="str">
        <f>IF(ISNUMBER(EToTable4[[#This Row],[J]]), ROUND(1+0.033 * COS( (2*PI()/365) * EToTable4[[#This Row],[J]]), 4), "")</f>
        <v/>
      </c>
      <c r="O233" s="36" t="str">
        <f>IF(AND(ISNUMBER(Latitude), ISNUMBER(EToTable4[[#This Row],[Сана]])), ROUND((Latitude / 180) * PI(), 3), "")</f>
        <v/>
      </c>
      <c r="P233" s="35" t="str">
        <f>IF(AND(ISNUMBER(EToTable4[[#This Row],[φ]]), ISNUMBER(EToTable4[[#This Row],[δ (rad)]])), ACOS( - 1 * TAN(EToTable4[[#This Row],[φ]]) * TAN(EToTable4[[#This Row],[δ (rad)]])), "")</f>
        <v/>
      </c>
      <c r="Q23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3" s="35" t="str">
        <f xml:space="preserve"> IF(ISNUMBER(EToTable4[[#This Row],[ωs]]), ( 24 / PI()) * EToTable4[[#This Row],[ωs]], "")</f>
        <v/>
      </c>
      <c r="S233" s="35" t="str">
        <f>IF(ISNUMBER(EToTable4[[#This Row],[Тмин
(°С)]]), 0.6108 * EXP( 17.27 * EToTable4[[#This Row],[Тмин
(°С)]] / (EToTable4[[#This Row],[Тмин
(°С)]]+237.3)), "")</f>
        <v/>
      </c>
      <c r="T233" s="35" t="str">
        <f>IF(ISNUMBER(EToTable4[[#This Row],[Тмакс
(°С)]]), 0.6108 * EXP( 17.27 * EToTable4[[#This Row],[Тмакс
(°С)]] / (EToTable4[[#This Row],[Тмакс
(°С)]]+237.3)), "")</f>
        <v/>
      </c>
      <c r="U233" s="35" t="str">
        <f>IF(AND(ISNUMBER(EToTable4[[#This Row],[e° (Tmin)]]), ISNUMBER(EToTable4[[#This Row],[e° (Tmax)]])), (EToTable4[[#This Row],[e° (Tmax)]]+EToTable4[[#This Row],[e° (Tmin)]])/2, "")</f>
        <v/>
      </c>
      <c r="V233" s="28" t="str">
        <f>IF(ISNUMBER(EToTable4[[#This Row],[Tdew]]), 0.6108 * EXP( 17.27 * (EToTable4[[#This Row],[Tdew]]) / (EToTable4[[#This Row],[Tdew]]+237.3)), "")</f>
        <v/>
      </c>
      <c r="W233" s="30" t="str">
        <f xml:space="preserve"> EToTable4[[#This Row],[e° (Tdew)]]</f>
        <v/>
      </c>
      <c r="X233" s="28" t="str">
        <f>IF(AND(ISNUMBER(EToTable4[[#This Row],[es]]), ISNUMBER(EToTable4[[#This Row],[ea]])), EToTable4[[#This Row],[es]]-EToTable4[[#This Row],[ea]], "")</f>
        <v/>
      </c>
      <c r="Y233" s="35" t="str">
        <f>IF(ISNUMBER(EToTable4[[#This Row],[Ra]]), (as+bs)*EToTable4[[#This Row],[Ra]], "")</f>
        <v/>
      </c>
      <c r="Z23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3" s="35" t="str">
        <f>IF(ISNUMBER(EToTable4[[#This Row],[Rs]]), (1-albedo)*EToTable4[[#This Row],[Rs]], "")</f>
        <v/>
      </c>
      <c r="AB23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3" s="35" t="str">
        <f>IF(AND(ISNUMBER(EToTable4[[#This Row],[Rns]]), ISNUMBER(EToTable4[[#This Row],[Rnl]])), EToTable4[[#This Row],[Rns]]-EToTable4[[#This Row],[Rnl]], "")</f>
        <v/>
      </c>
      <c r="AD23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4" spans="1:31" x14ac:dyDescent="0.25">
      <c r="A234" s="20"/>
      <c r="B234" s="21"/>
      <c r="C234" s="22"/>
      <c r="D234" s="23"/>
      <c r="E234" s="46"/>
      <c r="F234" s="23"/>
      <c r="G23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4" s="44" t="str">
        <f>IF(AND(ISNUMBER(EToTable4[[#This Row],[Сана]]), ISNUMBER(EToTable4[[#This Row],[Тмин
(°С)]])), EToTable4[[#This Row],[Тмин
(°С)]]-TdewSubtract, "")</f>
        <v/>
      </c>
      <c r="I234" s="38" t="str">
        <f>IF(ISNUMBER(EToTable4[[#This Row],[Сана]]), _xlfn.DAYS(EToTable4[[#This Row],[Сана]], "1/1/" &amp; YEAR(EToTable4[[#This Row],[Сана]])) + 1, "")</f>
        <v/>
      </c>
      <c r="J234" s="35" t="str">
        <f>IF(AND(ISNUMBER(Altitude), ISNUMBER(EToTable4[[#This Row],[Сана]])),  ROUND(101.3 * POWER( (293-0.0065 * Altitude) / 293, 5.26), 2), "")</f>
        <v/>
      </c>
      <c r="K234" s="33" t="str">
        <f>IF(ISNUMBER(EToTable4[[#This Row],[P]]), (Cp * EToTable4[[#This Row],[P]]) / (0.622 * 2.45), "")</f>
        <v/>
      </c>
      <c r="L23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4" s="35" t="str">
        <f>IF(ISNUMBER(EToTable4[[#This Row],[J]]), 0.409  * SIN( (2*PI()/365) * EToTable4[[#This Row],[J]] - 1.39), "")</f>
        <v/>
      </c>
      <c r="N234" s="30" t="str">
        <f>IF(ISNUMBER(EToTable4[[#This Row],[J]]), ROUND(1+0.033 * COS( (2*PI()/365) * EToTable4[[#This Row],[J]]), 4), "")</f>
        <v/>
      </c>
      <c r="O234" s="36" t="str">
        <f>IF(AND(ISNUMBER(Latitude), ISNUMBER(EToTable4[[#This Row],[Сана]])), ROUND((Latitude / 180) * PI(), 3), "")</f>
        <v/>
      </c>
      <c r="P234" s="35" t="str">
        <f>IF(AND(ISNUMBER(EToTable4[[#This Row],[φ]]), ISNUMBER(EToTable4[[#This Row],[δ (rad)]])), ACOS( - 1 * TAN(EToTable4[[#This Row],[φ]]) * TAN(EToTable4[[#This Row],[δ (rad)]])), "")</f>
        <v/>
      </c>
      <c r="Q23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4" s="35" t="str">
        <f xml:space="preserve"> IF(ISNUMBER(EToTable4[[#This Row],[ωs]]), ( 24 / PI()) * EToTable4[[#This Row],[ωs]], "")</f>
        <v/>
      </c>
      <c r="S234" s="35" t="str">
        <f>IF(ISNUMBER(EToTable4[[#This Row],[Тмин
(°С)]]), 0.6108 * EXP( 17.27 * EToTable4[[#This Row],[Тмин
(°С)]] / (EToTable4[[#This Row],[Тмин
(°С)]]+237.3)), "")</f>
        <v/>
      </c>
      <c r="T234" s="35" t="str">
        <f>IF(ISNUMBER(EToTable4[[#This Row],[Тмакс
(°С)]]), 0.6108 * EXP( 17.27 * EToTable4[[#This Row],[Тмакс
(°С)]] / (EToTable4[[#This Row],[Тмакс
(°С)]]+237.3)), "")</f>
        <v/>
      </c>
      <c r="U234" s="35" t="str">
        <f>IF(AND(ISNUMBER(EToTable4[[#This Row],[e° (Tmin)]]), ISNUMBER(EToTable4[[#This Row],[e° (Tmax)]])), (EToTable4[[#This Row],[e° (Tmax)]]+EToTable4[[#This Row],[e° (Tmin)]])/2, "")</f>
        <v/>
      </c>
      <c r="V234" s="28" t="str">
        <f>IF(ISNUMBER(EToTable4[[#This Row],[Tdew]]), 0.6108 * EXP( 17.27 * (EToTable4[[#This Row],[Tdew]]) / (EToTable4[[#This Row],[Tdew]]+237.3)), "")</f>
        <v/>
      </c>
      <c r="W234" s="30" t="str">
        <f xml:space="preserve"> EToTable4[[#This Row],[e° (Tdew)]]</f>
        <v/>
      </c>
      <c r="X234" s="28" t="str">
        <f>IF(AND(ISNUMBER(EToTable4[[#This Row],[es]]), ISNUMBER(EToTable4[[#This Row],[ea]])), EToTable4[[#This Row],[es]]-EToTable4[[#This Row],[ea]], "")</f>
        <v/>
      </c>
      <c r="Y234" s="35" t="str">
        <f>IF(ISNUMBER(EToTable4[[#This Row],[Ra]]), (as+bs)*EToTable4[[#This Row],[Ra]], "")</f>
        <v/>
      </c>
      <c r="Z23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4" s="35" t="str">
        <f>IF(ISNUMBER(EToTable4[[#This Row],[Rs]]), (1-albedo)*EToTable4[[#This Row],[Rs]], "")</f>
        <v/>
      </c>
      <c r="AB23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4" s="35" t="str">
        <f>IF(AND(ISNUMBER(EToTable4[[#This Row],[Rns]]), ISNUMBER(EToTable4[[#This Row],[Rnl]])), EToTable4[[#This Row],[Rns]]-EToTable4[[#This Row],[Rnl]], "")</f>
        <v/>
      </c>
      <c r="AD23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5" spans="1:31" x14ac:dyDescent="0.25">
      <c r="A235" s="20"/>
      <c r="B235" s="21"/>
      <c r="C235" s="22"/>
      <c r="D235" s="23"/>
      <c r="E235" s="46"/>
      <c r="F235" s="23"/>
      <c r="G23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5" s="44" t="str">
        <f>IF(AND(ISNUMBER(EToTable4[[#This Row],[Сана]]), ISNUMBER(EToTable4[[#This Row],[Тмин
(°С)]])), EToTable4[[#This Row],[Тмин
(°С)]]-TdewSubtract, "")</f>
        <v/>
      </c>
      <c r="I235" s="38" t="str">
        <f>IF(ISNUMBER(EToTable4[[#This Row],[Сана]]), _xlfn.DAYS(EToTable4[[#This Row],[Сана]], "1/1/" &amp; YEAR(EToTable4[[#This Row],[Сана]])) + 1, "")</f>
        <v/>
      </c>
      <c r="J235" s="35" t="str">
        <f>IF(AND(ISNUMBER(Altitude), ISNUMBER(EToTable4[[#This Row],[Сана]])),  ROUND(101.3 * POWER( (293-0.0065 * Altitude) / 293, 5.26), 2), "")</f>
        <v/>
      </c>
      <c r="K235" s="33" t="str">
        <f>IF(ISNUMBER(EToTable4[[#This Row],[P]]), (Cp * EToTable4[[#This Row],[P]]) / (0.622 * 2.45), "")</f>
        <v/>
      </c>
      <c r="L23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5" s="35" t="str">
        <f>IF(ISNUMBER(EToTable4[[#This Row],[J]]), 0.409  * SIN( (2*PI()/365) * EToTable4[[#This Row],[J]] - 1.39), "")</f>
        <v/>
      </c>
      <c r="N235" s="30" t="str">
        <f>IF(ISNUMBER(EToTable4[[#This Row],[J]]), ROUND(1+0.033 * COS( (2*PI()/365) * EToTable4[[#This Row],[J]]), 4), "")</f>
        <v/>
      </c>
      <c r="O235" s="36" t="str">
        <f>IF(AND(ISNUMBER(Latitude), ISNUMBER(EToTable4[[#This Row],[Сана]])), ROUND((Latitude / 180) * PI(), 3), "")</f>
        <v/>
      </c>
      <c r="P235" s="35" t="str">
        <f>IF(AND(ISNUMBER(EToTable4[[#This Row],[φ]]), ISNUMBER(EToTable4[[#This Row],[δ (rad)]])), ACOS( - 1 * TAN(EToTable4[[#This Row],[φ]]) * TAN(EToTable4[[#This Row],[δ (rad)]])), "")</f>
        <v/>
      </c>
      <c r="Q23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5" s="35" t="str">
        <f xml:space="preserve"> IF(ISNUMBER(EToTable4[[#This Row],[ωs]]), ( 24 / PI()) * EToTable4[[#This Row],[ωs]], "")</f>
        <v/>
      </c>
      <c r="S235" s="35" t="str">
        <f>IF(ISNUMBER(EToTable4[[#This Row],[Тмин
(°С)]]), 0.6108 * EXP( 17.27 * EToTable4[[#This Row],[Тмин
(°С)]] / (EToTable4[[#This Row],[Тмин
(°С)]]+237.3)), "")</f>
        <v/>
      </c>
      <c r="T235" s="35" t="str">
        <f>IF(ISNUMBER(EToTable4[[#This Row],[Тмакс
(°С)]]), 0.6108 * EXP( 17.27 * EToTable4[[#This Row],[Тмакс
(°С)]] / (EToTable4[[#This Row],[Тмакс
(°С)]]+237.3)), "")</f>
        <v/>
      </c>
      <c r="U235" s="35" t="str">
        <f>IF(AND(ISNUMBER(EToTable4[[#This Row],[e° (Tmin)]]), ISNUMBER(EToTable4[[#This Row],[e° (Tmax)]])), (EToTable4[[#This Row],[e° (Tmax)]]+EToTable4[[#This Row],[e° (Tmin)]])/2, "")</f>
        <v/>
      </c>
      <c r="V235" s="28" t="str">
        <f>IF(ISNUMBER(EToTable4[[#This Row],[Tdew]]), 0.6108 * EXP( 17.27 * (EToTable4[[#This Row],[Tdew]]) / (EToTable4[[#This Row],[Tdew]]+237.3)), "")</f>
        <v/>
      </c>
      <c r="W235" s="30" t="str">
        <f xml:space="preserve"> EToTable4[[#This Row],[e° (Tdew)]]</f>
        <v/>
      </c>
      <c r="X235" s="28" t="str">
        <f>IF(AND(ISNUMBER(EToTable4[[#This Row],[es]]), ISNUMBER(EToTable4[[#This Row],[ea]])), EToTable4[[#This Row],[es]]-EToTable4[[#This Row],[ea]], "")</f>
        <v/>
      </c>
      <c r="Y235" s="35" t="str">
        <f>IF(ISNUMBER(EToTable4[[#This Row],[Ra]]), (as+bs)*EToTable4[[#This Row],[Ra]], "")</f>
        <v/>
      </c>
      <c r="Z23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5" s="35" t="str">
        <f>IF(ISNUMBER(EToTable4[[#This Row],[Rs]]), (1-albedo)*EToTable4[[#This Row],[Rs]], "")</f>
        <v/>
      </c>
      <c r="AB23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5" s="35" t="str">
        <f>IF(AND(ISNUMBER(EToTable4[[#This Row],[Rns]]), ISNUMBER(EToTable4[[#This Row],[Rnl]])), EToTable4[[#This Row],[Rns]]-EToTable4[[#This Row],[Rnl]], "")</f>
        <v/>
      </c>
      <c r="AD23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6" spans="1:31" x14ac:dyDescent="0.25">
      <c r="A236" s="20"/>
      <c r="B236" s="21"/>
      <c r="C236" s="22"/>
      <c r="D236" s="23"/>
      <c r="E236" s="46"/>
      <c r="F236" s="23"/>
      <c r="G23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6" s="44" t="str">
        <f>IF(AND(ISNUMBER(EToTable4[[#This Row],[Сана]]), ISNUMBER(EToTable4[[#This Row],[Тмин
(°С)]])), EToTable4[[#This Row],[Тмин
(°С)]]-TdewSubtract, "")</f>
        <v/>
      </c>
      <c r="I236" s="38" t="str">
        <f>IF(ISNUMBER(EToTable4[[#This Row],[Сана]]), _xlfn.DAYS(EToTable4[[#This Row],[Сана]], "1/1/" &amp; YEAR(EToTable4[[#This Row],[Сана]])) + 1, "")</f>
        <v/>
      </c>
      <c r="J236" s="35" t="str">
        <f>IF(AND(ISNUMBER(Altitude), ISNUMBER(EToTable4[[#This Row],[Сана]])),  ROUND(101.3 * POWER( (293-0.0065 * Altitude) / 293, 5.26), 2), "")</f>
        <v/>
      </c>
      <c r="K236" s="33" t="str">
        <f>IF(ISNUMBER(EToTable4[[#This Row],[P]]), (Cp * EToTable4[[#This Row],[P]]) / (0.622 * 2.45), "")</f>
        <v/>
      </c>
      <c r="L23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6" s="35" t="str">
        <f>IF(ISNUMBER(EToTable4[[#This Row],[J]]), 0.409  * SIN( (2*PI()/365) * EToTable4[[#This Row],[J]] - 1.39), "")</f>
        <v/>
      </c>
      <c r="N236" s="30" t="str">
        <f>IF(ISNUMBER(EToTable4[[#This Row],[J]]), ROUND(1+0.033 * COS( (2*PI()/365) * EToTable4[[#This Row],[J]]), 4), "")</f>
        <v/>
      </c>
      <c r="O236" s="36" t="str">
        <f>IF(AND(ISNUMBER(Latitude), ISNUMBER(EToTable4[[#This Row],[Сана]])), ROUND((Latitude / 180) * PI(), 3), "")</f>
        <v/>
      </c>
      <c r="P236" s="35" t="str">
        <f>IF(AND(ISNUMBER(EToTable4[[#This Row],[φ]]), ISNUMBER(EToTable4[[#This Row],[δ (rad)]])), ACOS( - 1 * TAN(EToTable4[[#This Row],[φ]]) * TAN(EToTable4[[#This Row],[δ (rad)]])), "")</f>
        <v/>
      </c>
      <c r="Q23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6" s="35" t="str">
        <f xml:space="preserve"> IF(ISNUMBER(EToTable4[[#This Row],[ωs]]), ( 24 / PI()) * EToTable4[[#This Row],[ωs]], "")</f>
        <v/>
      </c>
      <c r="S236" s="35" t="str">
        <f>IF(ISNUMBER(EToTable4[[#This Row],[Тмин
(°С)]]), 0.6108 * EXP( 17.27 * EToTable4[[#This Row],[Тмин
(°С)]] / (EToTable4[[#This Row],[Тмин
(°С)]]+237.3)), "")</f>
        <v/>
      </c>
      <c r="T236" s="35" t="str">
        <f>IF(ISNUMBER(EToTable4[[#This Row],[Тмакс
(°С)]]), 0.6108 * EXP( 17.27 * EToTable4[[#This Row],[Тмакс
(°С)]] / (EToTable4[[#This Row],[Тмакс
(°С)]]+237.3)), "")</f>
        <v/>
      </c>
      <c r="U236" s="35" t="str">
        <f>IF(AND(ISNUMBER(EToTable4[[#This Row],[e° (Tmin)]]), ISNUMBER(EToTable4[[#This Row],[e° (Tmax)]])), (EToTable4[[#This Row],[e° (Tmax)]]+EToTable4[[#This Row],[e° (Tmin)]])/2, "")</f>
        <v/>
      </c>
      <c r="V236" s="28" t="str">
        <f>IF(ISNUMBER(EToTable4[[#This Row],[Tdew]]), 0.6108 * EXP( 17.27 * (EToTable4[[#This Row],[Tdew]]) / (EToTable4[[#This Row],[Tdew]]+237.3)), "")</f>
        <v/>
      </c>
      <c r="W236" s="30" t="str">
        <f xml:space="preserve"> EToTable4[[#This Row],[e° (Tdew)]]</f>
        <v/>
      </c>
      <c r="X236" s="28" t="str">
        <f>IF(AND(ISNUMBER(EToTable4[[#This Row],[es]]), ISNUMBER(EToTable4[[#This Row],[ea]])), EToTable4[[#This Row],[es]]-EToTable4[[#This Row],[ea]], "")</f>
        <v/>
      </c>
      <c r="Y236" s="35" t="str">
        <f>IF(ISNUMBER(EToTable4[[#This Row],[Ra]]), (as+bs)*EToTable4[[#This Row],[Ra]], "")</f>
        <v/>
      </c>
      <c r="Z23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6" s="35" t="str">
        <f>IF(ISNUMBER(EToTable4[[#This Row],[Rs]]), (1-albedo)*EToTable4[[#This Row],[Rs]], "")</f>
        <v/>
      </c>
      <c r="AB23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6" s="35" t="str">
        <f>IF(AND(ISNUMBER(EToTable4[[#This Row],[Rns]]), ISNUMBER(EToTable4[[#This Row],[Rnl]])), EToTable4[[#This Row],[Rns]]-EToTable4[[#This Row],[Rnl]], "")</f>
        <v/>
      </c>
      <c r="AD23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7" spans="1:31" x14ac:dyDescent="0.25">
      <c r="A237" s="20"/>
      <c r="B237" s="21"/>
      <c r="C237" s="22"/>
      <c r="D237" s="23"/>
      <c r="E237" s="46"/>
      <c r="F237" s="23"/>
      <c r="G23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7" s="44" t="str">
        <f>IF(AND(ISNUMBER(EToTable4[[#This Row],[Сана]]), ISNUMBER(EToTable4[[#This Row],[Тмин
(°С)]])), EToTable4[[#This Row],[Тмин
(°С)]]-TdewSubtract, "")</f>
        <v/>
      </c>
      <c r="I237" s="38" t="str">
        <f>IF(ISNUMBER(EToTable4[[#This Row],[Сана]]), _xlfn.DAYS(EToTable4[[#This Row],[Сана]], "1/1/" &amp; YEAR(EToTable4[[#This Row],[Сана]])) + 1, "")</f>
        <v/>
      </c>
      <c r="J237" s="35" t="str">
        <f>IF(AND(ISNUMBER(Altitude), ISNUMBER(EToTable4[[#This Row],[Сана]])),  ROUND(101.3 * POWER( (293-0.0065 * Altitude) / 293, 5.26), 2), "")</f>
        <v/>
      </c>
      <c r="K237" s="33" t="str">
        <f>IF(ISNUMBER(EToTable4[[#This Row],[P]]), (Cp * EToTable4[[#This Row],[P]]) / (0.622 * 2.45), "")</f>
        <v/>
      </c>
      <c r="L23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7" s="35" t="str">
        <f>IF(ISNUMBER(EToTable4[[#This Row],[J]]), 0.409  * SIN( (2*PI()/365) * EToTable4[[#This Row],[J]] - 1.39), "")</f>
        <v/>
      </c>
      <c r="N237" s="30" t="str">
        <f>IF(ISNUMBER(EToTable4[[#This Row],[J]]), ROUND(1+0.033 * COS( (2*PI()/365) * EToTable4[[#This Row],[J]]), 4), "")</f>
        <v/>
      </c>
      <c r="O237" s="36" t="str">
        <f>IF(AND(ISNUMBER(Latitude), ISNUMBER(EToTable4[[#This Row],[Сана]])), ROUND((Latitude / 180) * PI(), 3), "")</f>
        <v/>
      </c>
      <c r="P237" s="35" t="str">
        <f>IF(AND(ISNUMBER(EToTable4[[#This Row],[φ]]), ISNUMBER(EToTable4[[#This Row],[δ (rad)]])), ACOS( - 1 * TAN(EToTable4[[#This Row],[φ]]) * TAN(EToTable4[[#This Row],[δ (rad)]])), "")</f>
        <v/>
      </c>
      <c r="Q23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7" s="35" t="str">
        <f xml:space="preserve"> IF(ISNUMBER(EToTable4[[#This Row],[ωs]]), ( 24 / PI()) * EToTable4[[#This Row],[ωs]], "")</f>
        <v/>
      </c>
      <c r="S237" s="35" t="str">
        <f>IF(ISNUMBER(EToTable4[[#This Row],[Тмин
(°С)]]), 0.6108 * EXP( 17.27 * EToTable4[[#This Row],[Тмин
(°С)]] / (EToTable4[[#This Row],[Тмин
(°С)]]+237.3)), "")</f>
        <v/>
      </c>
      <c r="T237" s="35" t="str">
        <f>IF(ISNUMBER(EToTable4[[#This Row],[Тмакс
(°С)]]), 0.6108 * EXP( 17.27 * EToTable4[[#This Row],[Тмакс
(°С)]] / (EToTable4[[#This Row],[Тмакс
(°С)]]+237.3)), "")</f>
        <v/>
      </c>
      <c r="U237" s="35" t="str">
        <f>IF(AND(ISNUMBER(EToTable4[[#This Row],[e° (Tmin)]]), ISNUMBER(EToTable4[[#This Row],[e° (Tmax)]])), (EToTable4[[#This Row],[e° (Tmax)]]+EToTable4[[#This Row],[e° (Tmin)]])/2, "")</f>
        <v/>
      </c>
      <c r="V237" s="28" t="str">
        <f>IF(ISNUMBER(EToTable4[[#This Row],[Tdew]]), 0.6108 * EXP( 17.27 * (EToTable4[[#This Row],[Tdew]]) / (EToTable4[[#This Row],[Tdew]]+237.3)), "")</f>
        <v/>
      </c>
      <c r="W237" s="30" t="str">
        <f xml:space="preserve"> EToTable4[[#This Row],[e° (Tdew)]]</f>
        <v/>
      </c>
      <c r="X237" s="28" t="str">
        <f>IF(AND(ISNUMBER(EToTable4[[#This Row],[es]]), ISNUMBER(EToTable4[[#This Row],[ea]])), EToTable4[[#This Row],[es]]-EToTable4[[#This Row],[ea]], "")</f>
        <v/>
      </c>
      <c r="Y237" s="35" t="str">
        <f>IF(ISNUMBER(EToTable4[[#This Row],[Ra]]), (as+bs)*EToTable4[[#This Row],[Ra]], "")</f>
        <v/>
      </c>
      <c r="Z23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7" s="35" t="str">
        <f>IF(ISNUMBER(EToTable4[[#This Row],[Rs]]), (1-albedo)*EToTable4[[#This Row],[Rs]], "")</f>
        <v/>
      </c>
      <c r="AB23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7" s="35" t="str">
        <f>IF(AND(ISNUMBER(EToTable4[[#This Row],[Rns]]), ISNUMBER(EToTable4[[#This Row],[Rnl]])), EToTable4[[#This Row],[Rns]]-EToTable4[[#This Row],[Rnl]], "")</f>
        <v/>
      </c>
      <c r="AD23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8" spans="1:31" x14ac:dyDescent="0.25">
      <c r="A238" s="20"/>
      <c r="B238" s="21"/>
      <c r="C238" s="22"/>
      <c r="D238" s="23"/>
      <c r="E238" s="46"/>
      <c r="F238" s="23"/>
      <c r="G23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8" s="44" t="str">
        <f>IF(AND(ISNUMBER(EToTable4[[#This Row],[Сана]]), ISNUMBER(EToTable4[[#This Row],[Тмин
(°С)]])), EToTable4[[#This Row],[Тмин
(°С)]]-TdewSubtract, "")</f>
        <v/>
      </c>
      <c r="I238" s="38" t="str">
        <f>IF(ISNUMBER(EToTable4[[#This Row],[Сана]]), _xlfn.DAYS(EToTable4[[#This Row],[Сана]], "1/1/" &amp; YEAR(EToTable4[[#This Row],[Сана]])) + 1, "")</f>
        <v/>
      </c>
      <c r="J238" s="35" t="str">
        <f>IF(AND(ISNUMBER(Altitude), ISNUMBER(EToTable4[[#This Row],[Сана]])),  ROUND(101.3 * POWER( (293-0.0065 * Altitude) / 293, 5.26), 2), "")</f>
        <v/>
      </c>
      <c r="K238" s="33" t="str">
        <f>IF(ISNUMBER(EToTable4[[#This Row],[P]]), (Cp * EToTable4[[#This Row],[P]]) / (0.622 * 2.45), "")</f>
        <v/>
      </c>
      <c r="L23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8" s="35" t="str">
        <f>IF(ISNUMBER(EToTable4[[#This Row],[J]]), 0.409  * SIN( (2*PI()/365) * EToTable4[[#This Row],[J]] - 1.39), "")</f>
        <v/>
      </c>
      <c r="N238" s="30" t="str">
        <f>IF(ISNUMBER(EToTable4[[#This Row],[J]]), ROUND(1+0.033 * COS( (2*PI()/365) * EToTable4[[#This Row],[J]]), 4), "")</f>
        <v/>
      </c>
      <c r="O238" s="36" t="str">
        <f>IF(AND(ISNUMBER(Latitude), ISNUMBER(EToTable4[[#This Row],[Сана]])), ROUND((Latitude / 180) * PI(), 3), "")</f>
        <v/>
      </c>
      <c r="P238" s="35" t="str">
        <f>IF(AND(ISNUMBER(EToTable4[[#This Row],[φ]]), ISNUMBER(EToTable4[[#This Row],[δ (rad)]])), ACOS( - 1 * TAN(EToTable4[[#This Row],[φ]]) * TAN(EToTable4[[#This Row],[δ (rad)]])), "")</f>
        <v/>
      </c>
      <c r="Q23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8" s="35" t="str">
        <f xml:space="preserve"> IF(ISNUMBER(EToTable4[[#This Row],[ωs]]), ( 24 / PI()) * EToTable4[[#This Row],[ωs]], "")</f>
        <v/>
      </c>
      <c r="S238" s="35" t="str">
        <f>IF(ISNUMBER(EToTable4[[#This Row],[Тмин
(°С)]]), 0.6108 * EXP( 17.27 * EToTable4[[#This Row],[Тмин
(°С)]] / (EToTable4[[#This Row],[Тмин
(°С)]]+237.3)), "")</f>
        <v/>
      </c>
      <c r="T238" s="35" t="str">
        <f>IF(ISNUMBER(EToTable4[[#This Row],[Тмакс
(°С)]]), 0.6108 * EXP( 17.27 * EToTable4[[#This Row],[Тмакс
(°С)]] / (EToTable4[[#This Row],[Тмакс
(°С)]]+237.3)), "")</f>
        <v/>
      </c>
      <c r="U238" s="35" t="str">
        <f>IF(AND(ISNUMBER(EToTable4[[#This Row],[e° (Tmin)]]), ISNUMBER(EToTable4[[#This Row],[e° (Tmax)]])), (EToTable4[[#This Row],[e° (Tmax)]]+EToTable4[[#This Row],[e° (Tmin)]])/2, "")</f>
        <v/>
      </c>
      <c r="V238" s="28" t="str">
        <f>IF(ISNUMBER(EToTable4[[#This Row],[Tdew]]), 0.6108 * EXP( 17.27 * (EToTable4[[#This Row],[Tdew]]) / (EToTable4[[#This Row],[Tdew]]+237.3)), "")</f>
        <v/>
      </c>
      <c r="W238" s="30" t="str">
        <f xml:space="preserve"> EToTable4[[#This Row],[e° (Tdew)]]</f>
        <v/>
      </c>
      <c r="X238" s="28" t="str">
        <f>IF(AND(ISNUMBER(EToTable4[[#This Row],[es]]), ISNUMBER(EToTable4[[#This Row],[ea]])), EToTable4[[#This Row],[es]]-EToTable4[[#This Row],[ea]], "")</f>
        <v/>
      </c>
      <c r="Y238" s="35" t="str">
        <f>IF(ISNUMBER(EToTable4[[#This Row],[Ra]]), (as+bs)*EToTable4[[#This Row],[Ra]], "")</f>
        <v/>
      </c>
      <c r="Z23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8" s="35" t="str">
        <f>IF(ISNUMBER(EToTable4[[#This Row],[Rs]]), (1-albedo)*EToTable4[[#This Row],[Rs]], "")</f>
        <v/>
      </c>
      <c r="AB23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8" s="35" t="str">
        <f>IF(AND(ISNUMBER(EToTable4[[#This Row],[Rns]]), ISNUMBER(EToTable4[[#This Row],[Rnl]])), EToTable4[[#This Row],[Rns]]-EToTable4[[#This Row],[Rnl]], "")</f>
        <v/>
      </c>
      <c r="AD23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39" spans="1:31" x14ac:dyDescent="0.25">
      <c r="A239" s="20"/>
      <c r="B239" s="21"/>
      <c r="C239" s="22"/>
      <c r="D239" s="23"/>
      <c r="E239" s="46"/>
      <c r="F239" s="23"/>
      <c r="G23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39" s="44" t="str">
        <f>IF(AND(ISNUMBER(EToTable4[[#This Row],[Сана]]), ISNUMBER(EToTable4[[#This Row],[Тмин
(°С)]])), EToTable4[[#This Row],[Тмин
(°С)]]-TdewSubtract, "")</f>
        <v/>
      </c>
      <c r="I239" s="38" t="str">
        <f>IF(ISNUMBER(EToTable4[[#This Row],[Сана]]), _xlfn.DAYS(EToTable4[[#This Row],[Сана]], "1/1/" &amp; YEAR(EToTable4[[#This Row],[Сана]])) + 1, "")</f>
        <v/>
      </c>
      <c r="J239" s="35" t="str">
        <f>IF(AND(ISNUMBER(Altitude), ISNUMBER(EToTable4[[#This Row],[Сана]])),  ROUND(101.3 * POWER( (293-0.0065 * Altitude) / 293, 5.26), 2), "")</f>
        <v/>
      </c>
      <c r="K239" s="33" t="str">
        <f>IF(ISNUMBER(EToTable4[[#This Row],[P]]), (Cp * EToTable4[[#This Row],[P]]) / (0.622 * 2.45), "")</f>
        <v/>
      </c>
      <c r="L23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39" s="35" t="str">
        <f>IF(ISNUMBER(EToTable4[[#This Row],[J]]), 0.409  * SIN( (2*PI()/365) * EToTable4[[#This Row],[J]] - 1.39), "")</f>
        <v/>
      </c>
      <c r="N239" s="30" t="str">
        <f>IF(ISNUMBER(EToTable4[[#This Row],[J]]), ROUND(1+0.033 * COS( (2*PI()/365) * EToTable4[[#This Row],[J]]), 4), "")</f>
        <v/>
      </c>
      <c r="O239" s="36" t="str">
        <f>IF(AND(ISNUMBER(Latitude), ISNUMBER(EToTable4[[#This Row],[Сана]])), ROUND((Latitude / 180) * PI(), 3), "")</f>
        <v/>
      </c>
      <c r="P239" s="35" t="str">
        <f>IF(AND(ISNUMBER(EToTable4[[#This Row],[φ]]), ISNUMBER(EToTable4[[#This Row],[δ (rad)]])), ACOS( - 1 * TAN(EToTable4[[#This Row],[φ]]) * TAN(EToTable4[[#This Row],[δ (rad)]])), "")</f>
        <v/>
      </c>
      <c r="Q23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39" s="35" t="str">
        <f xml:space="preserve"> IF(ISNUMBER(EToTable4[[#This Row],[ωs]]), ( 24 / PI()) * EToTable4[[#This Row],[ωs]], "")</f>
        <v/>
      </c>
      <c r="S239" s="35" t="str">
        <f>IF(ISNUMBER(EToTable4[[#This Row],[Тмин
(°С)]]), 0.6108 * EXP( 17.27 * EToTable4[[#This Row],[Тмин
(°С)]] / (EToTable4[[#This Row],[Тмин
(°С)]]+237.3)), "")</f>
        <v/>
      </c>
      <c r="T239" s="35" t="str">
        <f>IF(ISNUMBER(EToTable4[[#This Row],[Тмакс
(°С)]]), 0.6108 * EXP( 17.27 * EToTable4[[#This Row],[Тмакс
(°С)]] / (EToTable4[[#This Row],[Тмакс
(°С)]]+237.3)), "")</f>
        <v/>
      </c>
      <c r="U239" s="35" t="str">
        <f>IF(AND(ISNUMBER(EToTable4[[#This Row],[e° (Tmin)]]), ISNUMBER(EToTable4[[#This Row],[e° (Tmax)]])), (EToTable4[[#This Row],[e° (Tmax)]]+EToTable4[[#This Row],[e° (Tmin)]])/2, "")</f>
        <v/>
      </c>
      <c r="V239" s="28" t="str">
        <f>IF(ISNUMBER(EToTable4[[#This Row],[Tdew]]), 0.6108 * EXP( 17.27 * (EToTable4[[#This Row],[Tdew]]) / (EToTable4[[#This Row],[Tdew]]+237.3)), "")</f>
        <v/>
      </c>
      <c r="W239" s="30" t="str">
        <f xml:space="preserve"> EToTable4[[#This Row],[e° (Tdew)]]</f>
        <v/>
      </c>
      <c r="X239" s="28" t="str">
        <f>IF(AND(ISNUMBER(EToTable4[[#This Row],[es]]), ISNUMBER(EToTable4[[#This Row],[ea]])), EToTable4[[#This Row],[es]]-EToTable4[[#This Row],[ea]], "")</f>
        <v/>
      </c>
      <c r="Y239" s="35" t="str">
        <f>IF(ISNUMBER(EToTable4[[#This Row],[Ra]]), (as+bs)*EToTable4[[#This Row],[Ra]], "")</f>
        <v/>
      </c>
      <c r="Z23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39" s="35" t="str">
        <f>IF(ISNUMBER(EToTable4[[#This Row],[Rs]]), (1-albedo)*EToTable4[[#This Row],[Rs]], "")</f>
        <v/>
      </c>
      <c r="AB23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39" s="35" t="str">
        <f>IF(AND(ISNUMBER(EToTable4[[#This Row],[Rns]]), ISNUMBER(EToTable4[[#This Row],[Rnl]])), EToTable4[[#This Row],[Rns]]-EToTable4[[#This Row],[Rnl]], "")</f>
        <v/>
      </c>
      <c r="AD23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3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0" spans="1:31" x14ac:dyDescent="0.25">
      <c r="A240" s="20"/>
      <c r="B240" s="21"/>
      <c r="C240" s="22"/>
      <c r="D240" s="23"/>
      <c r="E240" s="46"/>
      <c r="F240" s="23"/>
      <c r="G24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0" s="44" t="str">
        <f>IF(AND(ISNUMBER(EToTable4[[#This Row],[Сана]]), ISNUMBER(EToTable4[[#This Row],[Тмин
(°С)]])), EToTable4[[#This Row],[Тмин
(°С)]]-TdewSubtract, "")</f>
        <v/>
      </c>
      <c r="I240" s="38" t="str">
        <f>IF(ISNUMBER(EToTable4[[#This Row],[Сана]]), _xlfn.DAYS(EToTable4[[#This Row],[Сана]], "1/1/" &amp; YEAR(EToTable4[[#This Row],[Сана]])) + 1, "")</f>
        <v/>
      </c>
      <c r="J240" s="35" t="str">
        <f>IF(AND(ISNUMBER(Altitude), ISNUMBER(EToTable4[[#This Row],[Сана]])),  ROUND(101.3 * POWER( (293-0.0065 * Altitude) / 293, 5.26), 2), "")</f>
        <v/>
      </c>
      <c r="K240" s="33" t="str">
        <f>IF(ISNUMBER(EToTable4[[#This Row],[P]]), (Cp * EToTable4[[#This Row],[P]]) / (0.622 * 2.45), "")</f>
        <v/>
      </c>
      <c r="L24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0" s="35" t="str">
        <f>IF(ISNUMBER(EToTable4[[#This Row],[J]]), 0.409  * SIN( (2*PI()/365) * EToTable4[[#This Row],[J]] - 1.39), "")</f>
        <v/>
      </c>
      <c r="N240" s="30" t="str">
        <f>IF(ISNUMBER(EToTable4[[#This Row],[J]]), ROUND(1+0.033 * COS( (2*PI()/365) * EToTable4[[#This Row],[J]]), 4), "")</f>
        <v/>
      </c>
      <c r="O240" s="36" t="str">
        <f>IF(AND(ISNUMBER(Latitude), ISNUMBER(EToTable4[[#This Row],[Сана]])), ROUND((Latitude / 180) * PI(), 3), "")</f>
        <v/>
      </c>
      <c r="P240" s="35" t="str">
        <f>IF(AND(ISNUMBER(EToTable4[[#This Row],[φ]]), ISNUMBER(EToTable4[[#This Row],[δ (rad)]])), ACOS( - 1 * TAN(EToTable4[[#This Row],[φ]]) * TAN(EToTable4[[#This Row],[δ (rad)]])), "")</f>
        <v/>
      </c>
      <c r="Q24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0" s="35" t="str">
        <f xml:space="preserve"> IF(ISNUMBER(EToTable4[[#This Row],[ωs]]), ( 24 / PI()) * EToTable4[[#This Row],[ωs]], "")</f>
        <v/>
      </c>
      <c r="S240" s="35" t="str">
        <f>IF(ISNUMBER(EToTable4[[#This Row],[Тмин
(°С)]]), 0.6108 * EXP( 17.27 * EToTable4[[#This Row],[Тмин
(°С)]] / (EToTable4[[#This Row],[Тмин
(°С)]]+237.3)), "")</f>
        <v/>
      </c>
      <c r="T240" s="35" t="str">
        <f>IF(ISNUMBER(EToTable4[[#This Row],[Тмакс
(°С)]]), 0.6108 * EXP( 17.27 * EToTable4[[#This Row],[Тмакс
(°С)]] / (EToTable4[[#This Row],[Тмакс
(°С)]]+237.3)), "")</f>
        <v/>
      </c>
      <c r="U240" s="35" t="str">
        <f>IF(AND(ISNUMBER(EToTable4[[#This Row],[e° (Tmin)]]), ISNUMBER(EToTable4[[#This Row],[e° (Tmax)]])), (EToTable4[[#This Row],[e° (Tmax)]]+EToTable4[[#This Row],[e° (Tmin)]])/2, "")</f>
        <v/>
      </c>
      <c r="V240" s="28" t="str">
        <f>IF(ISNUMBER(EToTable4[[#This Row],[Tdew]]), 0.6108 * EXP( 17.27 * (EToTable4[[#This Row],[Tdew]]) / (EToTable4[[#This Row],[Tdew]]+237.3)), "")</f>
        <v/>
      </c>
      <c r="W240" s="30" t="str">
        <f xml:space="preserve"> EToTable4[[#This Row],[e° (Tdew)]]</f>
        <v/>
      </c>
      <c r="X240" s="28" t="str">
        <f>IF(AND(ISNUMBER(EToTable4[[#This Row],[es]]), ISNUMBER(EToTable4[[#This Row],[ea]])), EToTable4[[#This Row],[es]]-EToTable4[[#This Row],[ea]], "")</f>
        <v/>
      </c>
      <c r="Y240" s="35" t="str">
        <f>IF(ISNUMBER(EToTable4[[#This Row],[Ra]]), (as+bs)*EToTable4[[#This Row],[Ra]], "")</f>
        <v/>
      </c>
      <c r="Z24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0" s="35" t="str">
        <f>IF(ISNUMBER(EToTable4[[#This Row],[Rs]]), (1-albedo)*EToTable4[[#This Row],[Rs]], "")</f>
        <v/>
      </c>
      <c r="AB24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0" s="35" t="str">
        <f>IF(AND(ISNUMBER(EToTable4[[#This Row],[Rns]]), ISNUMBER(EToTable4[[#This Row],[Rnl]])), EToTable4[[#This Row],[Rns]]-EToTable4[[#This Row],[Rnl]], "")</f>
        <v/>
      </c>
      <c r="AD24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1" spans="1:31" x14ac:dyDescent="0.25">
      <c r="A241" s="20"/>
      <c r="B241" s="21"/>
      <c r="C241" s="22"/>
      <c r="D241" s="23"/>
      <c r="E241" s="46"/>
      <c r="F241" s="23"/>
      <c r="G24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1" s="44" t="str">
        <f>IF(AND(ISNUMBER(EToTable4[[#This Row],[Сана]]), ISNUMBER(EToTable4[[#This Row],[Тмин
(°С)]])), EToTable4[[#This Row],[Тмин
(°С)]]-TdewSubtract, "")</f>
        <v/>
      </c>
      <c r="I241" s="38" t="str">
        <f>IF(ISNUMBER(EToTable4[[#This Row],[Сана]]), _xlfn.DAYS(EToTable4[[#This Row],[Сана]], "1/1/" &amp; YEAR(EToTable4[[#This Row],[Сана]])) + 1, "")</f>
        <v/>
      </c>
      <c r="J241" s="35" t="str">
        <f>IF(AND(ISNUMBER(Altitude), ISNUMBER(EToTable4[[#This Row],[Сана]])),  ROUND(101.3 * POWER( (293-0.0065 * Altitude) / 293, 5.26), 2), "")</f>
        <v/>
      </c>
      <c r="K241" s="33" t="str">
        <f>IF(ISNUMBER(EToTable4[[#This Row],[P]]), (Cp * EToTable4[[#This Row],[P]]) / (0.622 * 2.45), "")</f>
        <v/>
      </c>
      <c r="L24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1" s="35" t="str">
        <f>IF(ISNUMBER(EToTable4[[#This Row],[J]]), 0.409  * SIN( (2*PI()/365) * EToTable4[[#This Row],[J]] - 1.39), "")</f>
        <v/>
      </c>
      <c r="N241" s="30" t="str">
        <f>IF(ISNUMBER(EToTable4[[#This Row],[J]]), ROUND(1+0.033 * COS( (2*PI()/365) * EToTable4[[#This Row],[J]]), 4), "")</f>
        <v/>
      </c>
      <c r="O241" s="36" t="str">
        <f>IF(AND(ISNUMBER(Latitude), ISNUMBER(EToTable4[[#This Row],[Сана]])), ROUND((Latitude / 180) * PI(), 3), "")</f>
        <v/>
      </c>
      <c r="P241" s="35" t="str">
        <f>IF(AND(ISNUMBER(EToTable4[[#This Row],[φ]]), ISNUMBER(EToTable4[[#This Row],[δ (rad)]])), ACOS( - 1 * TAN(EToTable4[[#This Row],[φ]]) * TAN(EToTable4[[#This Row],[δ (rad)]])), "")</f>
        <v/>
      </c>
      <c r="Q24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1" s="35" t="str">
        <f xml:space="preserve"> IF(ISNUMBER(EToTable4[[#This Row],[ωs]]), ( 24 / PI()) * EToTable4[[#This Row],[ωs]], "")</f>
        <v/>
      </c>
      <c r="S241" s="35" t="str">
        <f>IF(ISNUMBER(EToTable4[[#This Row],[Тмин
(°С)]]), 0.6108 * EXP( 17.27 * EToTable4[[#This Row],[Тмин
(°С)]] / (EToTable4[[#This Row],[Тмин
(°С)]]+237.3)), "")</f>
        <v/>
      </c>
      <c r="T241" s="35" t="str">
        <f>IF(ISNUMBER(EToTable4[[#This Row],[Тмакс
(°С)]]), 0.6108 * EXP( 17.27 * EToTable4[[#This Row],[Тмакс
(°С)]] / (EToTable4[[#This Row],[Тмакс
(°С)]]+237.3)), "")</f>
        <v/>
      </c>
      <c r="U241" s="35" t="str">
        <f>IF(AND(ISNUMBER(EToTable4[[#This Row],[e° (Tmin)]]), ISNUMBER(EToTable4[[#This Row],[e° (Tmax)]])), (EToTable4[[#This Row],[e° (Tmax)]]+EToTable4[[#This Row],[e° (Tmin)]])/2, "")</f>
        <v/>
      </c>
      <c r="V241" s="28" t="str">
        <f>IF(ISNUMBER(EToTable4[[#This Row],[Tdew]]), 0.6108 * EXP( 17.27 * (EToTable4[[#This Row],[Tdew]]) / (EToTable4[[#This Row],[Tdew]]+237.3)), "")</f>
        <v/>
      </c>
      <c r="W241" s="30" t="str">
        <f xml:space="preserve"> EToTable4[[#This Row],[e° (Tdew)]]</f>
        <v/>
      </c>
      <c r="X241" s="28" t="str">
        <f>IF(AND(ISNUMBER(EToTable4[[#This Row],[es]]), ISNUMBER(EToTable4[[#This Row],[ea]])), EToTable4[[#This Row],[es]]-EToTable4[[#This Row],[ea]], "")</f>
        <v/>
      </c>
      <c r="Y241" s="35" t="str">
        <f>IF(ISNUMBER(EToTable4[[#This Row],[Ra]]), (as+bs)*EToTable4[[#This Row],[Ra]], "")</f>
        <v/>
      </c>
      <c r="Z24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1" s="35" t="str">
        <f>IF(ISNUMBER(EToTable4[[#This Row],[Rs]]), (1-albedo)*EToTable4[[#This Row],[Rs]], "")</f>
        <v/>
      </c>
      <c r="AB24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1" s="35" t="str">
        <f>IF(AND(ISNUMBER(EToTable4[[#This Row],[Rns]]), ISNUMBER(EToTable4[[#This Row],[Rnl]])), EToTable4[[#This Row],[Rns]]-EToTable4[[#This Row],[Rnl]], "")</f>
        <v/>
      </c>
      <c r="AD24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2" spans="1:31" x14ac:dyDescent="0.25">
      <c r="A242" s="20"/>
      <c r="B242" s="21"/>
      <c r="C242" s="22"/>
      <c r="D242" s="23"/>
      <c r="E242" s="46"/>
      <c r="F242" s="23"/>
      <c r="G24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2" s="44" t="str">
        <f>IF(AND(ISNUMBER(EToTable4[[#This Row],[Сана]]), ISNUMBER(EToTable4[[#This Row],[Тмин
(°С)]])), EToTable4[[#This Row],[Тмин
(°С)]]-TdewSubtract, "")</f>
        <v/>
      </c>
      <c r="I242" s="38" t="str">
        <f>IF(ISNUMBER(EToTable4[[#This Row],[Сана]]), _xlfn.DAYS(EToTable4[[#This Row],[Сана]], "1/1/" &amp; YEAR(EToTable4[[#This Row],[Сана]])) + 1, "")</f>
        <v/>
      </c>
      <c r="J242" s="35" t="str">
        <f>IF(AND(ISNUMBER(Altitude), ISNUMBER(EToTable4[[#This Row],[Сана]])),  ROUND(101.3 * POWER( (293-0.0065 * Altitude) / 293, 5.26), 2), "")</f>
        <v/>
      </c>
      <c r="K242" s="33" t="str">
        <f>IF(ISNUMBER(EToTable4[[#This Row],[P]]), (Cp * EToTable4[[#This Row],[P]]) / (0.622 * 2.45), "")</f>
        <v/>
      </c>
      <c r="L24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2" s="35" t="str">
        <f>IF(ISNUMBER(EToTable4[[#This Row],[J]]), 0.409  * SIN( (2*PI()/365) * EToTable4[[#This Row],[J]] - 1.39), "")</f>
        <v/>
      </c>
      <c r="N242" s="30" t="str">
        <f>IF(ISNUMBER(EToTable4[[#This Row],[J]]), ROUND(1+0.033 * COS( (2*PI()/365) * EToTable4[[#This Row],[J]]), 4), "")</f>
        <v/>
      </c>
      <c r="O242" s="36" t="str">
        <f>IF(AND(ISNUMBER(Latitude), ISNUMBER(EToTable4[[#This Row],[Сана]])), ROUND((Latitude / 180) * PI(), 3), "")</f>
        <v/>
      </c>
      <c r="P242" s="35" t="str">
        <f>IF(AND(ISNUMBER(EToTable4[[#This Row],[φ]]), ISNUMBER(EToTable4[[#This Row],[δ (rad)]])), ACOS( - 1 * TAN(EToTable4[[#This Row],[φ]]) * TAN(EToTable4[[#This Row],[δ (rad)]])), "")</f>
        <v/>
      </c>
      <c r="Q24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2" s="35" t="str">
        <f xml:space="preserve"> IF(ISNUMBER(EToTable4[[#This Row],[ωs]]), ( 24 / PI()) * EToTable4[[#This Row],[ωs]], "")</f>
        <v/>
      </c>
      <c r="S242" s="35" t="str">
        <f>IF(ISNUMBER(EToTable4[[#This Row],[Тмин
(°С)]]), 0.6108 * EXP( 17.27 * EToTable4[[#This Row],[Тмин
(°С)]] / (EToTable4[[#This Row],[Тмин
(°С)]]+237.3)), "")</f>
        <v/>
      </c>
      <c r="T242" s="35" t="str">
        <f>IF(ISNUMBER(EToTable4[[#This Row],[Тмакс
(°С)]]), 0.6108 * EXP( 17.27 * EToTable4[[#This Row],[Тмакс
(°С)]] / (EToTable4[[#This Row],[Тмакс
(°С)]]+237.3)), "")</f>
        <v/>
      </c>
      <c r="U242" s="35" t="str">
        <f>IF(AND(ISNUMBER(EToTable4[[#This Row],[e° (Tmin)]]), ISNUMBER(EToTable4[[#This Row],[e° (Tmax)]])), (EToTable4[[#This Row],[e° (Tmax)]]+EToTable4[[#This Row],[e° (Tmin)]])/2, "")</f>
        <v/>
      </c>
      <c r="V242" s="28" t="str">
        <f>IF(ISNUMBER(EToTable4[[#This Row],[Tdew]]), 0.6108 * EXP( 17.27 * (EToTable4[[#This Row],[Tdew]]) / (EToTable4[[#This Row],[Tdew]]+237.3)), "")</f>
        <v/>
      </c>
      <c r="W242" s="30" t="str">
        <f xml:space="preserve"> EToTable4[[#This Row],[e° (Tdew)]]</f>
        <v/>
      </c>
      <c r="X242" s="28" t="str">
        <f>IF(AND(ISNUMBER(EToTable4[[#This Row],[es]]), ISNUMBER(EToTable4[[#This Row],[ea]])), EToTable4[[#This Row],[es]]-EToTable4[[#This Row],[ea]], "")</f>
        <v/>
      </c>
      <c r="Y242" s="35" t="str">
        <f>IF(ISNUMBER(EToTable4[[#This Row],[Ra]]), (as+bs)*EToTable4[[#This Row],[Ra]], "")</f>
        <v/>
      </c>
      <c r="Z24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2" s="35" t="str">
        <f>IF(ISNUMBER(EToTable4[[#This Row],[Rs]]), (1-albedo)*EToTable4[[#This Row],[Rs]], "")</f>
        <v/>
      </c>
      <c r="AB24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2" s="35" t="str">
        <f>IF(AND(ISNUMBER(EToTable4[[#This Row],[Rns]]), ISNUMBER(EToTable4[[#This Row],[Rnl]])), EToTable4[[#This Row],[Rns]]-EToTable4[[#This Row],[Rnl]], "")</f>
        <v/>
      </c>
      <c r="AD24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3" spans="1:31" x14ac:dyDescent="0.25">
      <c r="A243" s="20"/>
      <c r="B243" s="21"/>
      <c r="C243" s="22"/>
      <c r="D243" s="23"/>
      <c r="E243" s="46"/>
      <c r="F243" s="23"/>
      <c r="G24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3" s="44" t="str">
        <f>IF(AND(ISNUMBER(EToTable4[[#This Row],[Сана]]), ISNUMBER(EToTable4[[#This Row],[Тмин
(°С)]])), EToTable4[[#This Row],[Тмин
(°С)]]-TdewSubtract, "")</f>
        <v/>
      </c>
      <c r="I243" s="38" t="str">
        <f>IF(ISNUMBER(EToTable4[[#This Row],[Сана]]), _xlfn.DAYS(EToTable4[[#This Row],[Сана]], "1/1/" &amp; YEAR(EToTable4[[#This Row],[Сана]])) + 1, "")</f>
        <v/>
      </c>
      <c r="J243" s="35" t="str">
        <f>IF(AND(ISNUMBER(Altitude), ISNUMBER(EToTable4[[#This Row],[Сана]])),  ROUND(101.3 * POWER( (293-0.0065 * Altitude) / 293, 5.26), 2), "")</f>
        <v/>
      </c>
      <c r="K243" s="33" t="str">
        <f>IF(ISNUMBER(EToTable4[[#This Row],[P]]), (Cp * EToTable4[[#This Row],[P]]) / (0.622 * 2.45), "")</f>
        <v/>
      </c>
      <c r="L24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3" s="35" t="str">
        <f>IF(ISNUMBER(EToTable4[[#This Row],[J]]), 0.409  * SIN( (2*PI()/365) * EToTable4[[#This Row],[J]] - 1.39), "")</f>
        <v/>
      </c>
      <c r="N243" s="30" t="str">
        <f>IF(ISNUMBER(EToTable4[[#This Row],[J]]), ROUND(1+0.033 * COS( (2*PI()/365) * EToTable4[[#This Row],[J]]), 4), "")</f>
        <v/>
      </c>
      <c r="O243" s="36" t="str">
        <f>IF(AND(ISNUMBER(Latitude), ISNUMBER(EToTable4[[#This Row],[Сана]])), ROUND((Latitude / 180) * PI(), 3), "")</f>
        <v/>
      </c>
      <c r="P243" s="35" t="str">
        <f>IF(AND(ISNUMBER(EToTable4[[#This Row],[φ]]), ISNUMBER(EToTable4[[#This Row],[δ (rad)]])), ACOS( - 1 * TAN(EToTable4[[#This Row],[φ]]) * TAN(EToTable4[[#This Row],[δ (rad)]])), "")</f>
        <v/>
      </c>
      <c r="Q24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3" s="35" t="str">
        <f xml:space="preserve"> IF(ISNUMBER(EToTable4[[#This Row],[ωs]]), ( 24 / PI()) * EToTable4[[#This Row],[ωs]], "")</f>
        <v/>
      </c>
      <c r="S243" s="35" t="str">
        <f>IF(ISNUMBER(EToTable4[[#This Row],[Тмин
(°С)]]), 0.6108 * EXP( 17.27 * EToTable4[[#This Row],[Тмин
(°С)]] / (EToTable4[[#This Row],[Тмин
(°С)]]+237.3)), "")</f>
        <v/>
      </c>
      <c r="T243" s="35" t="str">
        <f>IF(ISNUMBER(EToTable4[[#This Row],[Тмакс
(°С)]]), 0.6108 * EXP( 17.27 * EToTable4[[#This Row],[Тмакс
(°С)]] / (EToTable4[[#This Row],[Тмакс
(°С)]]+237.3)), "")</f>
        <v/>
      </c>
      <c r="U243" s="35" t="str">
        <f>IF(AND(ISNUMBER(EToTable4[[#This Row],[e° (Tmin)]]), ISNUMBER(EToTable4[[#This Row],[e° (Tmax)]])), (EToTable4[[#This Row],[e° (Tmax)]]+EToTable4[[#This Row],[e° (Tmin)]])/2, "")</f>
        <v/>
      </c>
      <c r="V243" s="28" t="str">
        <f>IF(ISNUMBER(EToTable4[[#This Row],[Tdew]]), 0.6108 * EXP( 17.27 * (EToTable4[[#This Row],[Tdew]]) / (EToTable4[[#This Row],[Tdew]]+237.3)), "")</f>
        <v/>
      </c>
      <c r="W243" s="30" t="str">
        <f xml:space="preserve"> EToTable4[[#This Row],[e° (Tdew)]]</f>
        <v/>
      </c>
      <c r="X243" s="28" t="str">
        <f>IF(AND(ISNUMBER(EToTable4[[#This Row],[es]]), ISNUMBER(EToTable4[[#This Row],[ea]])), EToTable4[[#This Row],[es]]-EToTable4[[#This Row],[ea]], "")</f>
        <v/>
      </c>
      <c r="Y243" s="35" t="str">
        <f>IF(ISNUMBER(EToTable4[[#This Row],[Ra]]), (as+bs)*EToTable4[[#This Row],[Ra]], "")</f>
        <v/>
      </c>
      <c r="Z24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3" s="35" t="str">
        <f>IF(ISNUMBER(EToTable4[[#This Row],[Rs]]), (1-albedo)*EToTable4[[#This Row],[Rs]], "")</f>
        <v/>
      </c>
      <c r="AB24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3" s="35" t="str">
        <f>IF(AND(ISNUMBER(EToTable4[[#This Row],[Rns]]), ISNUMBER(EToTable4[[#This Row],[Rnl]])), EToTable4[[#This Row],[Rns]]-EToTable4[[#This Row],[Rnl]], "")</f>
        <v/>
      </c>
      <c r="AD24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4" spans="1:31" x14ac:dyDescent="0.25">
      <c r="A244" s="20"/>
      <c r="B244" s="21"/>
      <c r="C244" s="22"/>
      <c r="D244" s="23"/>
      <c r="E244" s="46"/>
      <c r="F244" s="23"/>
      <c r="G24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4" s="44" t="str">
        <f>IF(AND(ISNUMBER(EToTable4[[#This Row],[Сана]]), ISNUMBER(EToTable4[[#This Row],[Тмин
(°С)]])), EToTable4[[#This Row],[Тмин
(°С)]]-TdewSubtract, "")</f>
        <v/>
      </c>
      <c r="I244" s="38" t="str">
        <f>IF(ISNUMBER(EToTable4[[#This Row],[Сана]]), _xlfn.DAYS(EToTable4[[#This Row],[Сана]], "1/1/" &amp; YEAR(EToTable4[[#This Row],[Сана]])) + 1, "")</f>
        <v/>
      </c>
      <c r="J244" s="35" t="str">
        <f>IF(AND(ISNUMBER(Altitude), ISNUMBER(EToTable4[[#This Row],[Сана]])),  ROUND(101.3 * POWER( (293-0.0065 * Altitude) / 293, 5.26), 2), "")</f>
        <v/>
      </c>
      <c r="K244" s="33" t="str">
        <f>IF(ISNUMBER(EToTable4[[#This Row],[P]]), (Cp * EToTable4[[#This Row],[P]]) / (0.622 * 2.45), "")</f>
        <v/>
      </c>
      <c r="L24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4" s="35" t="str">
        <f>IF(ISNUMBER(EToTable4[[#This Row],[J]]), 0.409  * SIN( (2*PI()/365) * EToTable4[[#This Row],[J]] - 1.39), "")</f>
        <v/>
      </c>
      <c r="N244" s="30" t="str">
        <f>IF(ISNUMBER(EToTable4[[#This Row],[J]]), ROUND(1+0.033 * COS( (2*PI()/365) * EToTable4[[#This Row],[J]]), 4), "")</f>
        <v/>
      </c>
      <c r="O244" s="36" t="str">
        <f>IF(AND(ISNUMBER(Latitude), ISNUMBER(EToTable4[[#This Row],[Сана]])), ROUND((Latitude / 180) * PI(), 3), "")</f>
        <v/>
      </c>
      <c r="P244" s="35" t="str">
        <f>IF(AND(ISNUMBER(EToTable4[[#This Row],[φ]]), ISNUMBER(EToTable4[[#This Row],[δ (rad)]])), ACOS( - 1 * TAN(EToTable4[[#This Row],[φ]]) * TAN(EToTable4[[#This Row],[δ (rad)]])), "")</f>
        <v/>
      </c>
      <c r="Q24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4" s="35" t="str">
        <f xml:space="preserve"> IF(ISNUMBER(EToTable4[[#This Row],[ωs]]), ( 24 / PI()) * EToTable4[[#This Row],[ωs]], "")</f>
        <v/>
      </c>
      <c r="S244" s="35" t="str">
        <f>IF(ISNUMBER(EToTable4[[#This Row],[Тмин
(°С)]]), 0.6108 * EXP( 17.27 * EToTable4[[#This Row],[Тмин
(°С)]] / (EToTable4[[#This Row],[Тмин
(°С)]]+237.3)), "")</f>
        <v/>
      </c>
      <c r="T244" s="35" t="str">
        <f>IF(ISNUMBER(EToTable4[[#This Row],[Тмакс
(°С)]]), 0.6108 * EXP( 17.27 * EToTable4[[#This Row],[Тмакс
(°С)]] / (EToTable4[[#This Row],[Тмакс
(°С)]]+237.3)), "")</f>
        <v/>
      </c>
      <c r="U244" s="35" t="str">
        <f>IF(AND(ISNUMBER(EToTable4[[#This Row],[e° (Tmin)]]), ISNUMBER(EToTable4[[#This Row],[e° (Tmax)]])), (EToTable4[[#This Row],[e° (Tmax)]]+EToTable4[[#This Row],[e° (Tmin)]])/2, "")</f>
        <v/>
      </c>
      <c r="V244" s="28" t="str">
        <f>IF(ISNUMBER(EToTable4[[#This Row],[Tdew]]), 0.6108 * EXP( 17.27 * (EToTable4[[#This Row],[Tdew]]) / (EToTable4[[#This Row],[Tdew]]+237.3)), "")</f>
        <v/>
      </c>
      <c r="W244" s="30" t="str">
        <f xml:space="preserve"> EToTable4[[#This Row],[e° (Tdew)]]</f>
        <v/>
      </c>
      <c r="X244" s="28" t="str">
        <f>IF(AND(ISNUMBER(EToTable4[[#This Row],[es]]), ISNUMBER(EToTable4[[#This Row],[ea]])), EToTable4[[#This Row],[es]]-EToTable4[[#This Row],[ea]], "")</f>
        <v/>
      </c>
      <c r="Y244" s="35" t="str">
        <f>IF(ISNUMBER(EToTable4[[#This Row],[Ra]]), (as+bs)*EToTable4[[#This Row],[Ra]], "")</f>
        <v/>
      </c>
      <c r="Z24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4" s="35" t="str">
        <f>IF(ISNUMBER(EToTable4[[#This Row],[Rs]]), (1-albedo)*EToTable4[[#This Row],[Rs]], "")</f>
        <v/>
      </c>
      <c r="AB24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4" s="35" t="str">
        <f>IF(AND(ISNUMBER(EToTable4[[#This Row],[Rns]]), ISNUMBER(EToTable4[[#This Row],[Rnl]])), EToTable4[[#This Row],[Rns]]-EToTable4[[#This Row],[Rnl]], "")</f>
        <v/>
      </c>
      <c r="AD24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5" spans="1:31" x14ac:dyDescent="0.25">
      <c r="A245" s="20"/>
      <c r="B245" s="21"/>
      <c r="C245" s="22"/>
      <c r="D245" s="23"/>
      <c r="E245" s="46"/>
      <c r="F245" s="23"/>
      <c r="G245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5" s="44" t="str">
        <f>IF(AND(ISNUMBER(EToTable4[[#This Row],[Сана]]), ISNUMBER(EToTable4[[#This Row],[Тмин
(°С)]])), EToTable4[[#This Row],[Тмин
(°С)]]-TdewSubtract, "")</f>
        <v/>
      </c>
      <c r="I245" s="38" t="str">
        <f>IF(ISNUMBER(EToTable4[[#This Row],[Сана]]), _xlfn.DAYS(EToTable4[[#This Row],[Сана]], "1/1/" &amp; YEAR(EToTable4[[#This Row],[Сана]])) + 1, "")</f>
        <v/>
      </c>
      <c r="J245" s="35" t="str">
        <f>IF(AND(ISNUMBER(Altitude), ISNUMBER(EToTable4[[#This Row],[Сана]])),  ROUND(101.3 * POWER( (293-0.0065 * Altitude) / 293, 5.26), 2), "")</f>
        <v/>
      </c>
      <c r="K245" s="33" t="str">
        <f>IF(ISNUMBER(EToTable4[[#This Row],[P]]), (Cp * EToTable4[[#This Row],[P]]) / (0.622 * 2.45), "")</f>
        <v/>
      </c>
      <c r="L245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5" s="35" t="str">
        <f>IF(ISNUMBER(EToTable4[[#This Row],[J]]), 0.409  * SIN( (2*PI()/365) * EToTable4[[#This Row],[J]] - 1.39), "")</f>
        <v/>
      </c>
      <c r="N245" s="30" t="str">
        <f>IF(ISNUMBER(EToTable4[[#This Row],[J]]), ROUND(1+0.033 * COS( (2*PI()/365) * EToTable4[[#This Row],[J]]), 4), "")</f>
        <v/>
      </c>
      <c r="O245" s="36" t="str">
        <f>IF(AND(ISNUMBER(Latitude), ISNUMBER(EToTable4[[#This Row],[Сана]])), ROUND((Latitude / 180) * PI(), 3), "")</f>
        <v/>
      </c>
      <c r="P245" s="35" t="str">
        <f>IF(AND(ISNUMBER(EToTable4[[#This Row],[φ]]), ISNUMBER(EToTable4[[#This Row],[δ (rad)]])), ACOS( - 1 * TAN(EToTable4[[#This Row],[φ]]) * TAN(EToTable4[[#This Row],[δ (rad)]])), "")</f>
        <v/>
      </c>
      <c r="Q245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5" s="35" t="str">
        <f xml:space="preserve"> IF(ISNUMBER(EToTable4[[#This Row],[ωs]]), ( 24 / PI()) * EToTable4[[#This Row],[ωs]], "")</f>
        <v/>
      </c>
      <c r="S245" s="35" t="str">
        <f>IF(ISNUMBER(EToTable4[[#This Row],[Тмин
(°С)]]), 0.6108 * EXP( 17.27 * EToTable4[[#This Row],[Тмин
(°С)]] / (EToTable4[[#This Row],[Тмин
(°С)]]+237.3)), "")</f>
        <v/>
      </c>
      <c r="T245" s="35" t="str">
        <f>IF(ISNUMBER(EToTable4[[#This Row],[Тмакс
(°С)]]), 0.6108 * EXP( 17.27 * EToTable4[[#This Row],[Тмакс
(°С)]] / (EToTable4[[#This Row],[Тмакс
(°С)]]+237.3)), "")</f>
        <v/>
      </c>
      <c r="U245" s="35" t="str">
        <f>IF(AND(ISNUMBER(EToTable4[[#This Row],[e° (Tmin)]]), ISNUMBER(EToTable4[[#This Row],[e° (Tmax)]])), (EToTable4[[#This Row],[e° (Tmax)]]+EToTable4[[#This Row],[e° (Tmin)]])/2, "")</f>
        <v/>
      </c>
      <c r="V245" s="28" t="str">
        <f>IF(ISNUMBER(EToTable4[[#This Row],[Tdew]]), 0.6108 * EXP( 17.27 * (EToTable4[[#This Row],[Tdew]]) / (EToTable4[[#This Row],[Tdew]]+237.3)), "")</f>
        <v/>
      </c>
      <c r="W245" s="30" t="str">
        <f xml:space="preserve"> EToTable4[[#This Row],[e° (Tdew)]]</f>
        <v/>
      </c>
      <c r="X245" s="28" t="str">
        <f>IF(AND(ISNUMBER(EToTable4[[#This Row],[es]]), ISNUMBER(EToTable4[[#This Row],[ea]])), EToTable4[[#This Row],[es]]-EToTable4[[#This Row],[ea]], "")</f>
        <v/>
      </c>
      <c r="Y245" s="35" t="str">
        <f>IF(ISNUMBER(EToTable4[[#This Row],[Ra]]), (as+bs)*EToTable4[[#This Row],[Ra]], "")</f>
        <v/>
      </c>
      <c r="Z245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5" s="35" t="str">
        <f>IF(ISNUMBER(EToTable4[[#This Row],[Rs]]), (1-albedo)*EToTable4[[#This Row],[Rs]], "")</f>
        <v/>
      </c>
      <c r="AB245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5" s="35" t="str">
        <f>IF(AND(ISNUMBER(EToTable4[[#This Row],[Rns]]), ISNUMBER(EToTable4[[#This Row],[Rnl]])), EToTable4[[#This Row],[Rns]]-EToTable4[[#This Row],[Rnl]], "")</f>
        <v/>
      </c>
      <c r="AD245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5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6" spans="1:31" x14ac:dyDescent="0.25">
      <c r="A246" s="20"/>
      <c r="B246" s="21"/>
      <c r="C246" s="22"/>
      <c r="D246" s="23"/>
      <c r="E246" s="46"/>
      <c r="F246" s="23"/>
      <c r="G246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6" s="44" t="str">
        <f>IF(AND(ISNUMBER(EToTable4[[#This Row],[Сана]]), ISNUMBER(EToTable4[[#This Row],[Тмин
(°С)]])), EToTable4[[#This Row],[Тмин
(°С)]]-TdewSubtract, "")</f>
        <v/>
      </c>
      <c r="I246" s="38" t="str">
        <f>IF(ISNUMBER(EToTable4[[#This Row],[Сана]]), _xlfn.DAYS(EToTable4[[#This Row],[Сана]], "1/1/" &amp; YEAR(EToTable4[[#This Row],[Сана]])) + 1, "")</f>
        <v/>
      </c>
      <c r="J246" s="35" t="str">
        <f>IF(AND(ISNUMBER(Altitude), ISNUMBER(EToTable4[[#This Row],[Сана]])),  ROUND(101.3 * POWER( (293-0.0065 * Altitude) / 293, 5.26), 2), "")</f>
        <v/>
      </c>
      <c r="K246" s="33" t="str">
        <f>IF(ISNUMBER(EToTable4[[#This Row],[P]]), (Cp * EToTable4[[#This Row],[P]]) / (0.622 * 2.45), "")</f>
        <v/>
      </c>
      <c r="L246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6" s="35" t="str">
        <f>IF(ISNUMBER(EToTable4[[#This Row],[J]]), 0.409  * SIN( (2*PI()/365) * EToTable4[[#This Row],[J]] - 1.39), "")</f>
        <v/>
      </c>
      <c r="N246" s="30" t="str">
        <f>IF(ISNUMBER(EToTable4[[#This Row],[J]]), ROUND(1+0.033 * COS( (2*PI()/365) * EToTable4[[#This Row],[J]]), 4), "")</f>
        <v/>
      </c>
      <c r="O246" s="36" t="str">
        <f>IF(AND(ISNUMBER(Latitude), ISNUMBER(EToTable4[[#This Row],[Сана]])), ROUND((Latitude / 180) * PI(), 3), "")</f>
        <v/>
      </c>
      <c r="P246" s="35" t="str">
        <f>IF(AND(ISNUMBER(EToTable4[[#This Row],[φ]]), ISNUMBER(EToTable4[[#This Row],[δ (rad)]])), ACOS( - 1 * TAN(EToTable4[[#This Row],[φ]]) * TAN(EToTable4[[#This Row],[δ (rad)]])), "")</f>
        <v/>
      </c>
      <c r="Q246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6" s="35" t="str">
        <f xml:space="preserve"> IF(ISNUMBER(EToTable4[[#This Row],[ωs]]), ( 24 / PI()) * EToTable4[[#This Row],[ωs]], "")</f>
        <v/>
      </c>
      <c r="S246" s="35" t="str">
        <f>IF(ISNUMBER(EToTable4[[#This Row],[Тмин
(°С)]]), 0.6108 * EXP( 17.27 * EToTable4[[#This Row],[Тмин
(°С)]] / (EToTable4[[#This Row],[Тмин
(°С)]]+237.3)), "")</f>
        <v/>
      </c>
      <c r="T246" s="35" t="str">
        <f>IF(ISNUMBER(EToTable4[[#This Row],[Тмакс
(°С)]]), 0.6108 * EXP( 17.27 * EToTable4[[#This Row],[Тмакс
(°С)]] / (EToTable4[[#This Row],[Тмакс
(°С)]]+237.3)), "")</f>
        <v/>
      </c>
      <c r="U246" s="35" t="str">
        <f>IF(AND(ISNUMBER(EToTable4[[#This Row],[e° (Tmin)]]), ISNUMBER(EToTable4[[#This Row],[e° (Tmax)]])), (EToTable4[[#This Row],[e° (Tmax)]]+EToTable4[[#This Row],[e° (Tmin)]])/2, "")</f>
        <v/>
      </c>
      <c r="V246" s="28" t="str">
        <f>IF(ISNUMBER(EToTable4[[#This Row],[Tdew]]), 0.6108 * EXP( 17.27 * (EToTable4[[#This Row],[Tdew]]) / (EToTable4[[#This Row],[Tdew]]+237.3)), "")</f>
        <v/>
      </c>
      <c r="W246" s="30" t="str">
        <f xml:space="preserve"> EToTable4[[#This Row],[e° (Tdew)]]</f>
        <v/>
      </c>
      <c r="X246" s="28" t="str">
        <f>IF(AND(ISNUMBER(EToTable4[[#This Row],[es]]), ISNUMBER(EToTable4[[#This Row],[ea]])), EToTable4[[#This Row],[es]]-EToTable4[[#This Row],[ea]], "")</f>
        <v/>
      </c>
      <c r="Y246" s="35" t="str">
        <f>IF(ISNUMBER(EToTable4[[#This Row],[Ra]]), (as+bs)*EToTable4[[#This Row],[Ra]], "")</f>
        <v/>
      </c>
      <c r="Z246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6" s="35" t="str">
        <f>IF(ISNUMBER(EToTable4[[#This Row],[Rs]]), (1-albedo)*EToTable4[[#This Row],[Rs]], "")</f>
        <v/>
      </c>
      <c r="AB246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6" s="35" t="str">
        <f>IF(AND(ISNUMBER(EToTable4[[#This Row],[Rns]]), ISNUMBER(EToTable4[[#This Row],[Rnl]])), EToTable4[[#This Row],[Rns]]-EToTable4[[#This Row],[Rnl]], "")</f>
        <v/>
      </c>
      <c r="AD246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6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7" spans="1:31" x14ac:dyDescent="0.25">
      <c r="A247" s="20"/>
      <c r="B247" s="21"/>
      <c r="C247" s="22"/>
      <c r="D247" s="23"/>
      <c r="E247" s="46"/>
      <c r="F247" s="23"/>
      <c r="G247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7" s="44" t="str">
        <f>IF(AND(ISNUMBER(EToTable4[[#This Row],[Сана]]), ISNUMBER(EToTable4[[#This Row],[Тмин
(°С)]])), EToTable4[[#This Row],[Тмин
(°С)]]-TdewSubtract, "")</f>
        <v/>
      </c>
      <c r="I247" s="38" t="str">
        <f>IF(ISNUMBER(EToTable4[[#This Row],[Сана]]), _xlfn.DAYS(EToTable4[[#This Row],[Сана]], "1/1/" &amp; YEAR(EToTable4[[#This Row],[Сана]])) + 1, "")</f>
        <v/>
      </c>
      <c r="J247" s="35" t="str">
        <f>IF(AND(ISNUMBER(Altitude), ISNUMBER(EToTable4[[#This Row],[Сана]])),  ROUND(101.3 * POWER( (293-0.0065 * Altitude) / 293, 5.26), 2), "")</f>
        <v/>
      </c>
      <c r="K247" s="33" t="str">
        <f>IF(ISNUMBER(EToTable4[[#This Row],[P]]), (Cp * EToTable4[[#This Row],[P]]) / (0.622 * 2.45), "")</f>
        <v/>
      </c>
      <c r="L247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7" s="35" t="str">
        <f>IF(ISNUMBER(EToTable4[[#This Row],[J]]), 0.409  * SIN( (2*PI()/365) * EToTable4[[#This Row],[J]] - 1.39), "")</f>
        <v/>
      </c>
      <c r="N247" s="30" t="str">
        <f>IF(ISNUMBER(EToTable4[[#This Row],[J]]), ROUND(1+0.033 * COS( (2*PI()/365) * EToTable4[[#This Row],[J]]), 4), "")</f>
        <v/>
      </c>
      <c r="O247" s="36" t="str">
        <f>IF(AND(ISNUMBER(Latitude), ISNUMBER(EToTable4[[#This Row],[Сана]])), ROUND((Latitude / 180) * PI(), 3), "")</f>
        <v/>
      </c>
      <c r="P247" s="35" t="str">
        <f>IF(AND(ISNUMBER(EToTable4[[#This Row],[φ]]), ISNUMBER(EToTable4[[#This Row],[δ (rad)]])), ACOS( - 1 * TAN(EToTable4[[#This Row],[φ]]) * TAN(EToTable4[[#This Row],[δ (rad)]])), "")</f>
        <v/>
      </c>
      <c r="Q247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7" s="35" t="str">
        <f xml:space="preserve"> IF(ISNUMBER(EToTable4[[#This Row],[ωs]]), ( 24 / PI()) * EToTable4[[#This Row],[ωs]], "")</f>
        <v/>
      </c>
      <c r="S247" s="35" t="str">
        <f>IF(ISNUMBER(EToTable4[[#This Row],[Тмин
(°С)]]), 0.6108 * EXP( 17.27 * EToTable4[[#This Row],[Тмин
(°С)]] / (EToTable4[[#This Row],[Тмин
(°С)]]+237.3)), "")</f>
        <v/>
      </c>
      <c r="T247" s="35" t="str">
        <f>IF(ISNUMBER(EToTable4[[#This Row],[Тмакс
(°С)]]), 0.6108 * EXP( 17.27 * EToTable4[[#This Row],[Тмакс
(°С)]] / (EToTable4[[#This Row],[Тмакс
(°С)]]+237.3)), "")</f>
        <v/>
      </c>
      <c r="U247" s="35" t="str">
        <f>IF(AND(ISNUMBER(EToTable4[[#This Row],[e° (Tmin)]]), ISNUMBER(EToTable4[[#This Row],[e° (Tmax)]])), (EToTable4[[#This Row],[e° (Tmax)]]+EToTable4[[#This Row],[e° (Tmin)]])/2, "")</f>
        <v/>
      </c>
      <c r="V247" s="28" t="str">
        <f>IF(ISNUMBER(EToTable4[[#This Row],[Tdew]]), 0.6108 * EXP( 17.27 * (EToTable4[[#This Row],[Tdew]]) / (EToTable4[[#This Row],[Tdew]]+237.3)), "")</f>
        <v/>
      </c>
      <c r="W247" s="30" t="str">
        <f xml:space="preserve"> EToTable4[[#This Row],[e° (Tdew)]]</f>
        <v/>
      </c>
      <c r="X247" s="28" t="str">
        <f>IF(AND(ISNUMBER(EToTable4[[#This Row],[es]]), ISNUMBER(EToTable4[[#This Row],[ea]])), EToTable4[[#This Row],[es]]-EToTable4[[#This Row],[ea]], "")</f>
        <v/>
      </c>
      <c r="Y247" s="35" t="str">
        <f>IF(ISNUMBER(EToTable4[[#This Row],[Ra]]), (as+bs)*EToTable4[[#This Row],[Ra]], "")</f>
        <v/>
      </c>
      <c r="Z247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7" s="35" t="str">
        <f>IF(ISNUMBER(EToTable4[[#This Row],[Rs]]), (1-albedo)*EToTable4[[#This Row],[Rs]], "")</f>
        <v/>
      </c>
      <c r="AB247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7" s="35" t="str">
        <f>IF(AND(ISNUMBER(EToTable4[[#This Row],[Rns]]), ISNUMBER(EToTable4[[#This Row],[Rnl]])), EToTable4[[#This Row],[Rns]]-EToTable4[[#This Row],[Rnl]], "")</f>
        <v/>
      </c>
      <c r="AD247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7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8" spans="1:31" x14ac:dyDescent="0.25">
      <c r="A248" s="20"/>
      <c r="B248" s="21"/>
      <c r="C248" s="22"/>
      <c r="D248" s="23"/>
      <c r="E248" s="46"/>
      <c r="F248" s="23"/>
      <c r="G248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8" s="44" t="str">
        <f>IF(AND(ISNUMBER(EToTable4[[#This Row],[Сана]]), ISNUMBER(EToTable4[[#This Row],[Тмин
(°С)]])), EToTable4[[#This Row],[Тмин
(°С)]]-TdewSubtract, "")</f>
        <v/>
      </c>
      <c r="I248" s="38" t="str">
        <f>IF(ISNUMBER(EToTable4[[#This Row],[Сана]]), _xlfn.DAYS(EToTable4[[#This Row],[Сана]], "1/1/" &amp; YEAR(EToTable4[[#This Row],[Сана]])) + 1, "")</f>
        <v/>
      </c>
      <c r="J248" s="35" t="str">
        <f>IF(AND(ISNUMBER(Altitude), ISNUMBER(EToTable4[[#This Row],[Сана]])),  ROUND(101.3 * POWER( (293-0.0065 * Altitude) / 293, 5.26), 2), "")</f>
        <v/>
      </c>
      <c r="K248" s="33" t="str">
        <f>IF(ISNUMBER(EToTable4[[#This Row],[P]]), (Cp * EToTable4[[#This Row],[P]]) / (0.622 * 2.45), "")</f>
        <v/>
      </c>
      <c r="L248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8" s="35" t="str">
        <f>IF(ISNUMBER(EToTable4[[#This Row],[J]]), 0.409  * SIN( (2*PI()/365) * EToTable4[[#This Row],[J]] - 1.39), "")</f>
        <v/>
      </c>
      <c r="N248" s="30" t="str">
        <f>IF(ISNUMBER(EToTable4[[#This Row],[J]]), ROUND(1+0.033 * COS( (2*PI()/365) * EToTable4[[#This Row],[J]]), 4), "")</f>
        <v/>
      </c>
      <c r="O248" s="36" t="str">
        <f>IF(AND(ISNUMBER(Latitude), ISNUMBER(EToTable4[[#This Row],[Сана]])), ROUND((Latitude / 180) * PI(), 3), "")</f>
        <v/>
      </c>
      <c r="P248" s="35" t="str">
        <f>IF(AND(ISNUMBER(EToTable4[[#This Row],[φ]]), ISNUMBER(EToTable4[[#This Row],[δ (rad)]])), ACOS( - 1 * TAN(EToTable4[[#This Row],[φ]]) * TAN(EToTable4[[#This Row],[δ (rad)]])), "")</f>
        <v/>
      </c>
      <c r="Q248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8" s="35" t="str">
        <f xml:space="preserve"> IF(ISNUMBER(EToTable4[[#This Row],[ωs]]), ( 24 / PI()) * EToTable4[[#This Row],[ωs]], "")</f>
        <v/>
      </c>
      <c r="S248" s="35" t="str">
        <f>IF(ISNUMBER(EToTable4[[#This Row],[Тмин
(°С)]]), 0.6108 * EXP( 17.27 * EToTable4[[#This Row],[Тмин
(°С)]] / (EToTable4[[#This Row],[Тмин
(°С)]]+237.3)), "")</f>
        <v/>
      </c>
      <c r="T248" s="35" t="str">
        <f>IF(ISNUMBER(EToTable4[[#This Row],[Тмакс
(°С)]]), 0.6108 * EXP( 17.27 * EToTable4[[#This Row],[Тмакс
(°С)]] / (EToTable4[[#This Row],[Тмакс
(°С)]]+237.3)), "")</f>
        <v/>
      </c>
      <c r="U248" s="35" t="str">
        <f>IF(AND(ISNUMBER(EToTable4[[#This Row],[e° (Tmin)]]), ISNUMBER(EToTable4[[#This Row],[e° (Tmax)]])), (EToTable4[[#This Row],[e° (Tmax)]]+EToTable4[[#This Row],[e° (Tmin)]])/2, "")</f>
        <v/>
      </c>
      <c r="V248" s="28" t="str">
        <f>IF(ISNUMBER(EToTable4[[#This Row],[Tdew]]), 0.6108 * EXP( 17.27 * (EToTable4[[#This Row],[Tdew]]) / (EToTable4[[#This Row],[Tdew]]+237.3)), "")</f>
        <v/>
      </c>
      <c r="W248" s="30" t="str">
        <f xml:space="preserve"> EToTable4[[#This Row],[e° (Tdew)]]</f>
        <v/>
      </c>
      <c r="X248" s="28" t="str">
        <f>IF(AND(ISNUMBER(EToTable4[[#This Row],[es]]), ISNUMBER(EToTable4[[#This Row],[ea]])), EToTable4[[#This Row],[es]]-EToTable4[[#This Row],[ea]], "")</f>
        <v/>
      </c>
      <c r="Y248" s="35" t="str">
        <f>IF(ISNUMBER(EToTable4[[#This Row],[Ra]]), (as+bs)*EToTable4[[#This Row],[Ra]], "")</f>
        <v/>
      </c>
      <c r="Z248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8" s="35" t="str">
        <f>IF(ISNUMBER(EToTable4[[#This Row],[Rs]]), (1-albedo)*EToTable4[[#This Row],[Rs]], "")</f>
        <v/>
      </c>
      <c r="AB248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8" s="35" t="str">
        <f>IF(AND(ISNUMBER(EToTable4[[#This Row],[Rns]]), ISNUMBER(EToTable4[[#This Row],[Rnl]])), EToTable4[[#This Row],[Rns]]-EToTable4[[#This Row],[Rnl]], "")</f>
        <v/>
      </c>
      <c r="AD248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8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49" spans="1:31" x14ac:dyDescent="0.25">
      <c r="A249" s="20"/>
      <c r="B249" s="21"/>
      <c r="C249" s="22"/>
      <c r="D249" s="23"/>
      <c r="E249" s="46"/>
      <c r="F249" s="23"/>
      <c r="G249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49" s="44" t="str">
        <f>IF(AND(ISNUMBER(EToTable4[[#This Row],[Сана]]), ISNUMBER(EToTable4[[#This Row],[Тмин
(°С)]])), EToTable4[[#This Row],[Тмин
(°С)]]-TdewSubtract, "")</f>
        <v/>
      </c>
      <c r="I249" s="38" t="str">
        <f>IF(ISNUMBER(EToTable4[[#This Row],[Сана]]), _xlfn.DAYS(EToTable4[[#This Row],[Сана]], "1/1/" &amp; YEAR(EToTable4[[#This Row],[Сана]])) + 1, "")</f>
        <v/>
      </c>
      <c r="J249" s="35" t="str">
        <f>IF(AND(ISNUMBER(Altitude), ISNUMBER(EToTable4[[#This Row],[Сана]])),  ROUND(101.3 * POWER( (293-0.0065 * Altitude) / 293, 5.26), 2), "")</f>
        <v/>
      </c>
      <c r="K249" s="33" t="str">
        <f>IF(ISNUMBER(EToTable4[[#This Row],[P]]), (Cp * EToTable4[[#This Row],[P]]) / (0.622 * 2.45), "")</f>
        <v/>
      </c>
      <c r="L249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49" s="35" t="str">
        <f>IF(ISNUMBER(EToTable4[[#This Row],[J]]), 0.409  * SIN( (2*PI()/365) * EToTable4[[#This Row],[J]] - 1.39), "")</f>
        <v/>
      </c>
      <c r="N249" s="30" t="str">
        <f>IF(ISNUMBER(EToTable4[[#This Row],[J]]), ROUND(1+0.033 * COS( (2*PI()/365) * EToTable4[[#This Row],[J]]), 4), "")</f>
        <v/>
      </c>
      <c r="O249" s="36" t="str">
        <f>IF(AND(ISNUMBER(Latitude), ISNUMBER(EToTable4[[#This Row],[Сана]])), ROUND((Latitude / 180) * PI(), 3), "")</f>
        <v/>
      </c>
      <c r="P249" s="35" t="str">
        <f>IF(AND(ISNUMBER(EToTable4[[#This Row],[φ]]), ISNUMBER(EToTable4[[#This Row],[δ (rad)]])), ACOS( - 1 * TAN(EToTable4[[#This Row],[φ]]) * TAN(EToTable4[[#This Row],[δ (rad)]])), "")</f>
        <v/>
      </c>
      <c r="Q249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49" s="35" t="str">
        <f xml:space="preserve"> IF(ISNUMBER(EToTable4[[#This Row],[ωs]]), ( 24 / PI()) * EToTable4[[#This Row],[ωs]], "")</f>
        <v/>
      </c>
      <c r="S249" s="35" t="str">
        <f>IF(ISNUMBER(EToTable4[[#This Row],[Тмин
(°С)]]), 0.6108 * EXP( 17.27 * EToTable4[[#This Row],[Тмин
(°С)]] / (EToTable4[[#This Row],[Тмин
(°С)]]+237.3)), "")</f>
        <v/>
      </c>
      <c r="T249" s="35" t="str">
        <f>IF(ISNUMBER(EToTable4[[#This Row],[Тмакс
(°С)]]), 0.6108 * EXP( 17.27 * EToTable4[[#This Row],[Тмакс
(°С)]] / (EToTable4[[#This Row],[Тмакс
(°С)]]+237.3)), "")</f>
        <v/>
      </c>
      <c r="U249" s="35" t="str">
        <f>IF(AND(ISNUMBER(EToTable4[[#This Row],[e° (Tmin)]]), ISNUMBER(EToTable4[[#This Row],[e° (Tmax)]])), (EToTable4[[#This Row],[e° (Tmax)]]+EToTable4[[#This Row],[e° (Tmin)]])/2, "")</f>
        <v/>
      </c>
      <c r="V249" s="28" t="str">
        <f>IF(ISNUMBER(EToTable4[[#This Row],[Tdew]]), 0.6108 * EXP( 17.27 * (EToTable4[[#This Row],[Tdew]]) / (EToTable4[[#This Row],[Tdew]]+237.3)), "")</f>
        <v/>
      </c>
      <c r="W249" s="30" t="str">
        <f xml:space="preserve"> EToTable4[[#This Row],[e° (Tdew)]]</f>
        <v/>
      </c>
      <c r="X249" s="28" t="str">
        <f>IF(AND(ISNUMBER(EToTable4[[#This Row],[es]]), ISNUMBER(EToTable4[[#This Row],[ea]])), EToTable4[[#This Row],[es]]-EToTable4[[#This Row],[ea]], "")</f>
        <v/>
      </c>
      <c r="Y249" s="35" t="str">
        <f>IF(ISNUMBER(EToTable4[[#This Row],[Ra]]), (as+bs)*EToTable4[[#This Row],[Ra]], "")</f>
        <v/>
      </c>
      <c r="Z249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49" s="35" t="str">
        <f>IF(ISNUMBER(EToTable4[[#This Row],[Rs]]), (1-albedo)*EToTable4[[#This Row],[Rs]], "")</f>
        <v/>
      </c>
      <c r="AB249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49" s="35" t="str">
        <f>IF(AND(ISNUMBER(EToTable4[[#This Row],[Rns]]), ISNUMBER(EToTable4[[#This Row],[Rnl]])), EToTable4[[#This Row],[Rns]]-EToTable4[[#This Row],[Rnl]], "")</f>
        <v/>
      </c>
      <c r="AD249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49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50" spans="1:31" x14ac:dyDescent="0.25">
      <c r="A250" s="20"/>
      <c r="B250" s="21"/>
      <c r="C250" s="22"/>
      <c r="D250" s="23"/>
      <c r="E250" s="46"/>
      <c r="F250" s="23"/>
      <c r="G250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50" s="44" t="str">
        <f>IF(AND(ISNUMBER(EToTable4[[#This Row],[Сана]]), ISNUMBER(EToTable4[[#This Row],[Тмин
(°С)]])), EToTable4[[#This Row],[Тмин
(°С)]]-TdewSubtract, "")</f>
        <v/>
      </c>
      <c r="I250" s="38" t="str">
        <f>IF(ISNUMBER(EToTable4[[#This Row],[Сана]]), _xlfn.DAYS(EToTable4[[#This Row],[Сана]], "1/1/" &amp; YEAR(EToTable4[[#This Row],[Сана]])) + 1, "")</f>
        <v/>
      </c>
      <c r="J250" s="35" t="str">
        <f>IF(AND(ISNUMBER(Altitude), ISNUMBER(EToTable4[[#This Row],[Сана]])),  ROUND(101.3 * POWER( (293-0.0065 * Altitude) / 293, 5.26), 2), "")</f>
        <v/>
      </c>
      <c r="K250" s="33" t="str">
        <f>IF(ISNUMBER(EToTable4[[#This Row],[P]]), (Cp * EToTable4[[#This Row],[P]]) / (0.622 * 2.45), "")</f>
        <v/>
      </c>
      <c r="L250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50" s="35" t="str">
        <f>IF(ISNUMBER(EToTable4[[#This Row],[J]]), 0.409  * SIN( (2*PI()/365) * EToTable4[[#This Row],[J]] - 1.39), "")</f>
        <v/>
      </c>
      <c r="N250" s="30" t="str">
        <f>IF(ISNUMBER(EToTable4[[#This Row],[J]]), ROUND(1+0.033 * COS( (2*PI()/365) * EToTable4[[#This Row],[J]]), 4), "")</f>
        <v/>
      </c>
      <c r="O250" s="36" t="str">
        <f>IF(AND(ISNUMBER(Latitude), ISNUMBER(EToTable4[[#This Row],[Сана]])), ROUND((Latitude / 180) * PI(), 3), "")</f>
        <v/>
      </c>
      <c r="P250" s="35" t="str">
        <f>IF(AND(ISNUMBER(EToTable4[[#This Row],[φ]]), ISNUMBER(EToTable4[[#This Row],[δ (rad)]])), ACOS( - 1 * TAN(EToTable4[[#This Row],[φ]]) * TAN(EToTable4[[#This Row],[δ (rad)]])), "")</f>
        <v/>
      </c>
      <c r="Q250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50" s="35" t="str">
        <f xml:space="preserve"> IF(ISNUMBER(EToTable4[[#This Row],[ωs]]), ( 24 / PI()) * EToTable4[[#This Row],[ωs]], "")</f>
        <v/>
      </c>
      <c r="S250" s="35" t="str">
        <f>IF(ISNUMBER(EToTable4[[#This Row],[Тмин
(°С)]]), 0.6108 * EXP( 17.27 * EToTable4[[#This Row],[Тмин
(°С)]] / (EToTable4[[#This Row],[Тмин
(°С)]]+237.3)), "")</f>
        <v/>
      </c>
      <c r="T250" s="35" t="str">
        <f>IF(ISNUMBER(EToTable4[[#This Row],[Тмакс
(°С)]]), 0.6108 * EXP( 17.27 * EToTable4[[#This Row],[Тмакс
(°С)]] / (EToTable4[[#This Row],[Тмакс
(°С)]]+237.3)), "")</f>
        <v/>
      </c>
      <c r="U250" s="35" t="str">
        <f>IF(AND(ISNUMBER(EToTable4[[#This Row],[e° (Tmin)]]), ISNUMBER(EToTable4[[#This Row],[e° (Tmax)]])), (EToTable4[[#This Row],[e° (Tmax)]]+EToTable4[[#This Row],[e° (Tmin)]])/2, "")</f>
        <v/>
      </c>
      <c r="V250" s="28" t="str">
        <f>IF(ISNUMBER(EToTable4[[#This Row],[Tdew]]), 0.6108 * EXP( 17.27 * (EToTable4[[#This Row],[Tdew]]) / (EToTable4[[#This Row],[Tdew]]+237.3)), "")</f>
        <v/>
      </c>
      <c r="W250" s="30" t="str">
        <f xml:space="preserve"> EToTable4[[#This Row],[e° (Tdew)]]</f>
        <v/>
      </c>
      <c r="X250" s="28" t="str">
        <f>IF(AND(ISNUMBER(EToTable4[[#This Row],[es]]), ISNUMBER(EToTable4[[#This Row],[ea]])), EToTable4[[#This Row],[es]]-EToTable4[[#This Row],[ea]], "")</f>
        <v/>
      </c>
      <c r="Y250" s="35" t="str">
        <f>IF(ISNUMBER(EToTable4[[#This Row],[Ra]]), (as+bs)*EToTable4[[#This Row],[Ra]], "")</f>
        <v/>
      </c>
      <c r="Z250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50" s="35" t="str">
        <f>IF(ISNUMBER(EToTable4[[#This Row],[Rs]]), (1-albedo)*EToTable4[[#This Row],[Rs]], "")</f>
        <v/>
      </c>
      <c r="AB250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50" s="35" t="str">
        <f>IF(AND(ISNUMBER(EToTable4[[#This Row],[Rns]]), ISNUMBER(EToTable4[[#This Row],[Rnl]])), EToTable4[[#This Row],[Rns]]-EToTable4[[#This Row],[Rnl]], "")</f>
        <v/>
      </c>
      <c r="AD250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50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51" spans="1:31" x14ac:dyDescent="0.25">
      <c r="A251" s="20"/>
      <c r="B251" s="21"/>
      <c r="C251" s="22"/>
      <c r="D251" s="23"/>
      <c r="E251" s="46"/>
      <c r="F251" s="23"/>
      <c r="G251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51" s="44" t="str">
        <f>IF(AND(ISNUMBER(EToTable4[[#This Row],[Сана]]), ISNUMBER(EToTable4[[#This Row],[Тмин
(°С)]])), EToTable4[[#This Row],[Тмин
(°С)]]-TdewSubtract, "")</f>
        <v/>
      </c>
      <c r="I251" s="38" t="str">
        <f>IF(ISNUMBER(EToTable4[[#This Row],[Сана]]), _xlfn.DAYS(EToTable4[[#This Row],[Сана]], "1/1/" &amp; YEAR(EToTable4[[#This Row],[Сана]])) + 1, "")</f>
        <v/>
      </c>
      <c r="J251" s="35" t="str">
        <f>IF(AND(ISNUMBER(Altitude), ISNUMBER(EToTable4[[#This Row],[Сана]])),  ROUND(101.3 * POWER( (293-0.0065 * Altitude) / 293, 5.26), 2), "")</f>
        <v/>
      </c>
      <c r="K251" s="33" t="str">
        <f>IF(ISNUMBER(EToTable4[[#This Row],[P]]), (Cp * EToTable4[[#This Row],[P]]) / (0.622 * 2.45), "")</f>
        <v/>
      </c>
      <c r="L251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51" s="35" t="str">
        <f>IF(ISNUMBER(EToTable4[[#This Row],[J]]), 0.409  * SIN( (2*PI()/365) * EToTable4[[#This Row],[J]] - 1.39), "")</f>
        <v/>
      </c>
      <c r="N251" s="30" t="str">
        <f>IF(ISNUMBER(EToTable4[[#This Row],[J]]), ROUND(1+0.033 * COS( (2*PI()/365) * EToTable4[[#This Row],[J]]), 4), "")</f>
        <v/>
      </c>
      <c r="O251" s="36" t="str">
        <f>IF(AND(ISNUMBER(Latitude), ISNUMBER(EToTable4[[#This Row],[Сана]])), ROUND((Latitude / 180) * PI(), 3), "")</f>
        <v/>
      </c>
      <c r="P251" s="35" t="str">
        <f>IF(AND(ISNUMBER(EToTable4[[#This Row],[φ]]), ISNUMBER(EToTable4[[#This Row],[δ (rad)]])), ACOS( - 1 * TAN(EToTable4[[#This Row],[φ]]) * TAN(EToTable4[[#This Row],[δ (rad)]])), "")</f>
        <v/>
      </c>
      <c r="Q251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51" s="35" t="str">
        <f xml:space="preserve"> IF(ISNUMBER(EToTable4[[#This Row],[ωs]]), ( 24 / PI()) * EToTable4[[#This Row],[ωs]], "")</f>
        <v/>
      </c>
      <c r="S251" s="35" t="str">
        <f>IF(ISNUMBER(EToTable4[[#This Row],[Тмин
(°С)]]), 0.6108 * EXP( 17.27 * EToTable4[[#This Row],[Тмин
(°С)]] / (EToTable4[[#This Row],[Тмин
(°С)]]+237.3)), "")</f>
        <v/>
      </c>
      <c r="T251" s="35" t="str">
        <f>IF(ISNUMBER(EToTable4[[#This Row],[Тмакс
(°С)]]), 0.6108 * EXP( 17.27 * EToTable4[[#This Row],[Тмакс
(°С)]] / (EToTable4[[#This Row],[Тмакс
(°С)]]+237.3)), "")</f>
        <v/>
      </c>
      <c r="U251" s="35" t="str">
        <f>IF(AND(ISNUMBER(EToTable4[[#This Row],[e° (Tmin)]]), ISNUMBER(EToTable4[[#This Row],[e° (Tmax)]])), (EToTable4[[#This Row],[e° (Tmax)]]+EToTable4[[#This Row],[e° (Tmin)]])/2, "")</f>
        <v/>
      </c>
      <c r="V251" s="28" t="str">
        <f>IF(ISNUMBER(EToTable4[[#This Row],[Tdew]]), 0.6108 * EXP( 17.27 * (EToTable4[[#This Row],[Tdew]]) / (EToTable4[[#This Row],[Tdew]]+237.3)), "")</f>
        <v/>
      </c>
      <c r="W251" s="30" t="str">
        <f xml:space="preserve"> EToTable4[[#This Row],[e° (Tdew)]]</f>
        <v/>
      </c>
      <c r="X251" s="28" t="str">
        <f>IF(AND(ISNUMBER(EToTable4[[#This Row],[es]]), ISNUMBER(EToTable4[[#This Row],[ea]])), EToTable4[[#This Row],[es]]-EToTable4[[#This Row],[ea]], "")</f>
        <v/>
      </c>
      <c r="Y251" s="35" t="str">
        <f>IF(ISNUMBER(EToTable4[[#This Row],[Ra]]), (as+bs)*EToTable4[[#This Row],[Ra]], "")</f>
        <v/>
      </c>
      <c r="Z251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51" s="35" t="str">
        <f>IF(ISNUMBER(EToTable4[[#This Row],[Rs]]), (1-albedo)*EToTable4[[#This Row],[Rs]], "")</f>
        <v/>
      </c>
      <c r="AB251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51" s="35" t="str">
        <f>IF(AND(ISNUMBER(EToTable4[[#This Row],[Rns]]), ISNUMBER(EToTable4[[#This Row],[Rnl]])), EToTable4[[#This Row],[Rns]]-EToTable4[[#This Row],[Rnl]], "")</f>
        <v/>
      </c>
      <c r="AD251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51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52" spans="1:31" x14ac:dyDescent="0.25">
      <c r="A252" s="20"/>
      <c r="B252" s="21"/>
      <c r="C252" s="22"/>
      <c r="D252" s="23"/>
      <c r="E252" s="46"/>
      <c r="F252" s="23"/>
      <c r="G252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52" s="44" t="str">
        <f>IF(AND(ISNUMBER(EToTable4[[#This Row],[Сана]]), ISNUMBER(EToTable4[[#This Row],[Тмин
(°С)]])), EToTable4[[#This Row],[Тмин
(°С)]]-TdewSubtract, "")</f>
        <v/>
      </c>
      <c r="I252" s="38" t="str">
        <f>IF(ISNUMBER(EToTable4[[#This Row],[Сана]]), _xlfn.DAYS(EToTable4[[#This Row],[Сана]], "1/1/" &amp; YEAR(EToTable4[[#This Row],[Сана]])) + 1, "")</f>
        <v/>
      </c>
      <c r="J252" s="35" t="str">
        <f>IF(AND(ISNUMBER(Altitude), ISNUMBER(EToTable4[[#This Row],[Сана]])),  ROUND(101.3 * POWER( (293-0.0065 * Altitude) / 293, 5.26), 2), "")</f>
        <v/>
      </c>
      <c r="K252" s="33" t="str">
        <f>IF(ISNUMBER(EToTable4[[#This Row],[P]]), (Cp * EToTable4[[#This Row],[P]]) / (0.622 * 2.45), "")</f>
        <v/>
      </c>
      <c r="L252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52" s="35" t="str">
        <f>IF(ISNUMBER(EToTable4[[#This Row],[J]]), 0.409  * SIN( (2*PI()/365) * EToTable4[[#This Row],[J]] - 1.39), "")</f>
        <v/>
      </c>
      <c r="N252" s="30" t="str">
        <f>IF(ISNUMBER(EToTable4[[#This Row],[J]]), ROUND(1+0.033 * COS( (2*PI()/365) * EToTable4[[#This Row],[J]]), 4), "")</f>
        <v/>
      </c>
      <c r="O252" s="36" t="str">
        <f>IF(AND(ISNUMBER(Latitude), ISNUMBER(EToTable4[[#This Row],[Сана]])), ROUND((Latitude / 180) * PI(), 3), "")</f>
        <v/>
      </c>
      <c r="P252" s="35" t="str">
        <f>IF(AND(ISNUMBER(EToTable4[[#This Row],[φ]]), ISNUMBER(EToTable4[[#This Row],[δ (rad)]])), ACOS( - 1 * TAN(EToTable4[[#This Row],[φ]]) * TAN(EToTable4[[#This Row],[δ (rad)]])), "")</f>
        <v/>
      </c>
      <c r="Q252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52" s="35" t="str">
        <f xml:space="preserve"> IF(ISNUMBER(EToTable4[[#This Row],[ωs]]), ( 24 / PI()) * EToTable4[[#This Row],[ωs]], "")</f>
        <v/>
      </c>
      <c r="S252" s="35" t="str">
        <f>IF(ISNUMBER(EToTable4[[#This Row],[Тмин
(°С)]]), 0.6108 * EXP( 17.27 * EToTable4[[#This Row],[Тмин
(°С)]] / (EToTable4[[#This Row],[Тмин
(°С)]]+237.3)), "")</f>
        <v/>
      </c>
      <c r="T252" s="35" t="str">
        <f>IF(ISNUMBER(EToTable4[[#This Row],[Тмакс
(°С)]]), 0.6108 * EXP( 17.27 * EToTable4[[#This Row],[Тмакс
(°С)]] / (EToTable4[[#This Row],[Тмакс
(°С)]]+237.3)), "")</f>
        <v/>
      </c>
      <c r="U252" s="35" t="str">
        <f>IF(AND(ISNUMBER(EToTable4[[#This Row],[e° (Tmin)]]), ISNUMBER(EToTable4[[#This Row],[e° (Tmax)]])), (EToTable4[[#This Row],[e° (Tmax)]]+EToTable4[[#This Row],[e° (Tmin)]])/2, "")</f>
        <v/>
      </c>
      <c r="V252" s="28" t="str">
        <f>IF(ISNUMBER(EToTable4[[#This Row],[Tdew]]), 0.6108 * EXP( 17.27 * (EToTable4[[#This Row],[Tdew]]) / (EToTable4[[#This Row],[Tdew]]+237.3)), "")</f>
        <v/>
      </c>
      <c r="W252" s="30" t="str">
        <f xml:space="preserve"> EToTable4[[#This Row],[e° (Tdew)]]</f>
        <v/>
      </c>
      <c r="X252" s="28" t="str">
        <f>IF(AND(ISNUMBER(EToTable4[[#This Row],[es]]), ISNUMBER(EToTable4[[#This Row],[ea]])), EToTable4[[#This Row],[es]]-EToTable4[[#This Row],[ea]], "")</f>
        <v/>
      </c>
      <c r="Y252" s="35" t="str">
        <f>IF(ISNUMBER(EToTable4[[#This Row],[Ra]]), (as+bs)*EToTable4[[#This Row],[Ra]], "")</f>
        <v/>
      </c>
      <c r="Z252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52" s="35" t="str">
        <f>IF(ISNUMBER(EToTable4[[#This Row],[Rs]]), (1-albedo)*EToTable4[[#This Row],[Rs]], "")</f>
        <v/>
      </c>
      <c r="AB252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52" s="35" t="str">
        <f>IF(AND(ISNUMBER(EToTable4[[#This Row],[Rns]]), ISNUMBER(EToTable4[[#This Row],[Rnl]])), EToTable4[[#This Row],[Rns]]-EToTable4[[#This Row],[Rnl]], "")</f>
        <v/>
      </c>
      <c r="AD252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52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53" spans="1:31" x14ac:dyDescent="0.25">
      <c r="A253" s="20"/>
      <c r="B253" s="21"/>
      <c r="C253" s="22"/>
      <c r="D253" s="23"/>
      <c r="E253" s="46"/>
      <c r="F253" s="23"/>
      <c r="G253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53" s="44" t="str">
        <f>IF(AND(ISNUMBER(EToTable4[[#This Row],[Сана]]), ISNUMBER(EToTable4[[#This Row],[Тмин
(°С)]])), EToTable4[[#This Row],[Тмин
(°С)]]-TdewSubtract, "")</f>
        <v/>
      </c>
      <c r="I253" s="38" t="str">
        <f>IF(ISNUMBER(EToTable4[[#This Row],[Сана]]), _xlfn.DAYS(EToTable4[[#This Row],[Сана]], "1/1/" &amp; YEAR(EToTable4[[#This Row],[Сана]])) + 1, "")</f>
        <v/>
      </c>
      <c r="J253" s="35" t="str">
        <f>IF(AND(ISNUMBER(Altitude), ISNUMBER(EToTable4[[#This Row],[Сана]])),  ROUND(101.3 * POWER( (293-0.0065 * Altitude) / 293, 5.26), 2), "")</f>
        <v/>
      </c>
      <c r="K253" s="33" t="str">
        <f>IF(ISNUMBER(EToTable4[[#This Row],[P]]), (Cp * EToTable4[[#This Row],[P]]) / (0.622 * 2.45), "")</f>
        <v/>
      </c>
      <c r="L253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53" s="35" t="str">
        <f>IF(ISNUMBER(EToTable4[[#This Row],[J]]), 0.409  * SIN( (2*PI()/365) * EToTable4[[#This Row],[J]] - 1.39), "")</f>
        <v/>
      </c>
      <c r="N253" s="30" t="str">
        <f>IF(ISNUMBER(EToTable4[[#This Row],[J]]), ROUND(1+0.033 * COS( (2*PI()/365) * EToTable4[[#This Row],[J]]), 4), "")</f>
        <v/>
      </c>
      <c r="O253" s="36" t="str">
        <f>IF(AND(ISNUMBER(Latitude), ISNUMBER(EToTable4[[#This Row],[Сана]])), ROUND((Latitude / 180) * PI(), 3), "")</f>
        <v/>
      </c>
      <c r="P253" s="35" t="str">
        <f>IF(AND(ISNUMBER(EToTable4[[#This Row],[φ]]), ISNUMBER(EToTable4[[#This Row],[δ (rad)]])), ACOS( - 1 * TAN(EToTable4[[#This Row],[φ]]) * TAN(EToTable4[[#This Row],[δ (rad)]])), "")</f>
        <v/>
      </c>
      <c r="Q253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53" s="35" t="str">
        <f xml:space="preserve"> IF(ISNUMBER(EToTable4[[#This Row],[ωs]]), ( 24 / PI()) * EToTable4[[#This Row],[ωs]], "")</f>
        <v/>
      </c>
      <c r="S253" s="35" t="str">
        <f>IF(ISNUMBER(EToTable4[[#This Row],[Тмин
(°С)]]), 0.6108 * EXP( 17.27 * EToTable4[[#This Row],[Тмин
(°С)]] / (EToTable4[[#This Row],[Тмин
(°С)]]+237.3)), "")</f>
        <v/>
      </c>
      <c r="T253" s="35" t="str">
        <f>IF(ISNUMBER(EToTable4[[#This Row],[Тмакс
(°С)]]), 0.6108 * EXP( 17.27 * EToTable4[[#This Row],[Тмакс
(°С)]] / (EToTable4[[#This Row],[Тмакс
(°С)]]+237.3)), "")</f>
        <v/>
      </c>
      <c r="U253" s="35" t="str">
        <f>IF(AND(ISNUMBER(EToTable4[[#This Row],[e° (Tmin)]]), ISNUMBER(EToTable4[[#This Row],[e° (Tmax)]])), (EToTable4[[#This Row],[e° (Tmax)]]+EToTable4[[#This Row],[e° (Tmin)]])/2, "")</f>
        <v/>
      </c>
      <c r="V253" s="28" t="str">
        <f>IF(ISNUMBER(EToTable4[[#This Row],[Tdew]]), 0.6108 * EXP( 17.27 * (EToTable4[[#This Row],[Tdew]]) / (EToTable4[[#This Row],[Tdew]]+237.3)), "")</f>
        <v/>
      </c>
      <c r="W253" s="30" t="str">
        <f xml:space="preserve"> EToTable4[[#This Row],[e° (Tdew)]]</f>
        <v/>
      </c>
      <c r="X253" s="28" t="str">
        <f>IF(AND(ISNUMBER(EToTable4[[#This Row],[es]]), ISNUMBER(EToTable4[[#This Row],[ea]])), EToTable4[[#This Row],[es]]-EToTable4[[#This Row],[ea]], "")</f>
        <v/>
      </c>
      <c r="Y253" s="35" t="str">
        <f>IF(ISNUMBER(EToTable4[[#This Row],[Ra]]), (as+bs)*EToTable4[[#This Row],[Ra]], "")</f>
        <v/>
      </c>
      <c r="Z253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53" s="35" t="str">
        <f>IF(ISNUMBER(EToTable4[[#This Row],[Rs]]), (1-albedo)*EToTable4[[#This Row],[Rs]], "")</f>
        <v/>
      </c>
      <c r="AB253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53" s="35" t="str">
        <f>IF(AND(ISNUMBER(EToTable4[[#This Row],[Rns]]), ISNUMBER(EToTable4[[#This Row],[Rnl]])), EToTable4[[#This Row],[Rns]]-EToTable4[[#This Row],[Rnl]], "")</f>
        <v/>
      </c>
      <c r="AD253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53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  <row r="254" spans="1:31" x14ac:dyDescent="0.25">
      <c r="A254" s="20"/>
      <c r="B254" s="21"/>
      <c r="C254" s="22"/>
      <c r="D254" s="23"/>
      <c r="E254" s="46"/>
      <c r="F254" s="23"/>
      <c r="G254" s="45" t="str">
        <f xml:space="preserve"> IF( AND(ISNUMBER(EToTable4[[#This Row],[Тмин
(°С)]]), ISNUMBER(EToTable4[[#This Row],[Тмакс
(°С)]])), (EToTable4[[#This Row],[Тмин
(°С)]]+EToTable4[[#This Row],[Тмакс
(°С)]])/2, "")</f>
        <v/>
      </c>
      <c r="H254" s="44" t="str">
        <f>IF(AND(ISNUMBER(EToTable4[[#This Row],[Сана]]), ISNUMBER(EToTable4[[#This Row],[Тмин
(°С)]])), EToTable4[[#This Row],[Тмин
(°С)]]-TdewSubtract, "")</f>
        <v/>
      </c>
      <c r="I254" s="38" t="str">
        <f>IF(ISNUMBER(EToTable4[[#This Row],[Сана]]), _xlfn.DAYS(EToTable4[[#This Row],[Сана]], "1/1/" &amp; YEAR(EToTable4[[#This Row],[Сана]])) + 1, "")</f>
        <v/>
      </c>
      <c r="J254" s="35" t="str">
        <f>IF(AND(ISNUMBER(Altitude), ISNUMBER(EToTable4[[#This Row],[Сана]])),  ROUND(101.3 * POWER( (293-0.0065 * Altitude) / 293, 5.26), 2), "")</f>
        <v/>
      </c>
      <c r="K254" s="33" t="str">
        <f>IF(ISNUMBER(EToTable4[[#This Row],[P]]), (Cp * EToTable4[[#This Row],[P]]) / (0.622 * 2.45), "")</f>
        <v/>
      </c>
      <c r="L254" s="35" t="str">
        <f>IF( ISNUMBER(EToTable4[[#This Row],[Tmean]]), ROUND((4098 * (0.6108 * EXP((17.27 * EToTable4[[#This Row],[Tmean]]) / (EToTable4[[#This Row],[Tmean]] + 237.3)))) / ((EToTable4[[#This Row],[Tmean]] + 237.3) ^ 2), 4), "")</f>
        <v/>
      </c>
      <c r="M254" s="35" t="str">
        <f>IF(ISNUMBER(EToTable4[[#This Row],[J]]), 0.409  * SIN( (2*PI()/365) * EToTable4[[#This Row],[J]] - 1.39), "")</f>
        <v/>
      </c>
      <c r="N254" s="30" t="str">
        <f>IF(ISNUMBER(EToTable4[[#This Row],[J]]), ROUND(1+0.033 * COS( (2*PI()/365) * EToTable4[[#This Row],[J]]), 4), "")</f>
        <v/>
      </c>
      <c r="O254" s="36" t="str">
        <f>IF(AND(ISNUMBER(Latitude), ISNUMBER(EToTable4[[#This Row],[Сана]])), ROUND((Latitude / 180) * PI(), 3), "")</f>
        <v/>
      </c>
      <c r="P254" s="35" t="str">
        <f>IF(AND(ISNUMBER(EToTable4[[#This Row],[φ]]), ISNUMBER(EToTable4[[#This Row],[δ (rad)]])), ACOS( - 1 * TAN(EToTable4[[#This Row],[φ]]) * TAN(EToTable4[[#This Row],[δ (rad)]])), "")</f>
        <v/>
      </c>
      <c r="Q254" s="35" t="str">
        <f xml:space="preserve"> IF(AND(ISNUMBER(EToTable4[[#This Row],[ωs]]), ISNUMBER(EToTable4[[#This Row],[dr]])), ((24 * 60) / 3.1416) * 0.082 * EToTable4[[#This Row],[dr]] * ((EToTable4[[#This Row],[ωs]] * SIN(EToTable4[[#This Row],[φ]]) * SIN(EToTable4[[#This Row],[δ (rad)]])) + (COS(EToTable4[[#This Row],[φ]]) * COS(EToTable4[[#This Row],[δ (rad)]]) * SIN(EToTable4[[#This Row],[ωs]]))), "")</f>
        <v/>
      </c>
      <c r="R254" s="35" t="str">
        <f xml:space="preserve"> IF(ISNUMBER(EToTable4[[#This Row],[ωs]]), ( 24 / PI()) * EToTable4[[#This Row],[ωs]], "")</f>
        <v/>
      </c>
      <c r="S254" s="35" t="str">
        <f>IF(ISNUMBER(EToTable4[[#This Row],[Тмин
(°С)]]), 0.6108 * EXP( 17.27 * EToTable4[[#This Row],[Тмин
(°С)]] / (EToTable4[[#This Row],[Тмин
(°С)]]+237.3)), "")</f>
        <v/>
      </c>
      <c r="T254" s="35" t="str">
        <f>IF(ISNUMBER(EToTable4[[#This Row],[Тмакс
(°С)]]), 0.6108 * EXP( 17.27 * EToTable4[[#This Row],[Тмакс
(°С)]] / (EToTable4[[#This Row],[Тмакс
(°С)]]+237.3)), "")</f>
        <v/>
      </c>
      <c r="U254" s="35" t="str">
        <f>IF(AND(ISNUMBER(EToTable4[[#This Row],[e° (Tmin)]]), ISNUMBER(EToTable4[[#This Row],[e° (Tmax)]])), (EToTable4[[#This Row],[e° (Tmax)]]+EToTable4[[#This Row],[e° (Tmin)]])/2, "")</f>
        <v/>
      </c>
      <c r="V254" s="28" t="str">
        <f>IF(ISNUMBER(EToTable4[[#This Row],[Tdew]]), 0.6108 * EXP( 17.27 * (EToTable4[[#This Row],[Tdew]]) / (EToTable4[[#This Row],[Tdew]]+237.3)), "")</f>
        <v/>
      </c>
      <c r="W254" s="30" t="str">
        <f xml:space="preserve"> EToTable4[[#This Row],[e° (Tdew)]]</f>
        <v/>
      </c>
      <c r="X254" s="28" t="str">
        <f>IF(AND(ISNUMBER(EToTable4[[#This Row],[es]]), ISNUMBER(EToTable4[[#This Row],[ea]])), EToTable4[[#This Row],[es]]-EToTable4[[#This Row],[ea]], "")</f>
        <v/>
      </c>
      <c r="Y254" s="35" t="str">
        <f>IF(ISNUMBER(EToTable4[[#This Row],[Ra]]), (as+bs)*EToTable4[[#This Row],[Ra]], "")</f>
        <v/>
      </c>
      <c r="Z254" s="28" t="str">
        <f>IF(ISNUMBER(EToTable4[[#This Row],[Ra]]), IF(ISNUMBER(EToTable4[[#This Row],[Радиация
(MJ/м2/к)]]),EToTable4[[#This Row],[Радиация
(MJ/м2/к)]], IF( ISNUMBER(EToTable4[[#This Row],[Булут қоплама]]), (as + bs * (1-EToTable4[[#This Row],[Булут қоплама]]))*EToTable4[[#This Row],[Ra]], krs * SQRT( EToTable4[[#This Row],[Тмакс
(°С)]]-EToTable4[[#This Row],[Тмин
(°С)]] ) * EToTable4[[#This Row],[Ra]] ) ), "")</f>
        <v/>
      </c>
      <c r="AA254" s="35" t="str">
        <f>IF(ISNUMBER(EToTable4[[#This Row],[Rs]]), (1-albedo)*EToTable4[[#This Row],[Rs]], "")</f>
        <v/>
      </c>
      <c r="AB254" s="35" t="str">
        <f>IF(ISNUMBER(EToTable4[[#This Row],[Rso]]), StefanBoltzmann *
(( POWER(EToTable4[[#This Row],[Тмакс
(°С)]]+273.16, 4) + POWER( EToTable4[[#This Row],[Тмин
(°С)]]+273.16, 4) ) / 2 ) *
(0.34 - 0.14 * SQRT(EToTable4[[#This Row],[ea]])) *
( (1.35 * EToTable4[[#This Row],[Rs]]/EToTable4[[#This Row],[Rso]]) - 0.35), "")</f>
        <v/>
      </c>
      <c r="AC254" s="35" t="str">
        <f>IF(AND(ISNUMBER(EToTable4[[#This Row],[Rns]]), ISNUMBER(EToTable4[[#This Row],[Rnl]])), EToTable4[[#This Row],[Rns]]-EToTable4[[#This Row],[Rnl]], "")</f>
        <v/>
      </c>
      <c r="AD254" s="35" t="str">
        <f>IF(ISNUMBER(EToTable4[[#This Row],[Сана]]), IF(ISNUMBER(EToTable4[[#This Row],[Шамол
(м/с)]]),
     IF(AnemometerHeight=2, MAX(EToTable4[[#This Row],[Шамол
(м/с)]], 0.5),
     MAX( EToTable4[[#This Row],[Шамол
(м/с)]] * 4.87 / LN(67.8 * AnemometerHeight - 5.42), 0.5)
), u2_default), "")</f>
        <v/>
      </c>
      <c r="AE254" s="24" t="str">
        <f xml:space="preserve"> IF(AND(ISNUMBER(Latitude), ISNUMBER(Altitude), ISNUMBER(EToTable4[[#This Row],[Сана]]), ISNUMBER(EToTable4[[#This Row],[Тмин
(°С)]]), ISNUMBER(EToTable4[[#This Row],[Тмакс
(°С)]])),   ((0.408 * EToTable4[[#This Row],[Δ]] * (EToTable4[[#This Row],[Rn]]-0))
+ EToTable4[[#This Row],[γ]] * (900 / (EToTable4[[#This Row],[Tmean]]+273) ) * MAX( EToTable4[[#This Row],[u2]], 0.5) * EToTable4[[#This Row],[es - ea]]) / (EToTable4[[#This Row],[Δ]]  + EToTable4[[#This Row],[γ]]*(1+0.34 * MAX(EToTable4[[#This Row],[u2]], 0.5))), "")</f>
        <v/>
      </c>
    </row>
  </sheetData>
  <sheetProtection insertRows="0" selectLockedCells="1" sort="0" autoFilter="0" pivotTables="0"/>
  <dataConsolidate/>
  <mergeCells count="2">
    <mergeCell ref="A2:C2"/>
    <mergeCell ref="D2:F2"/>
  </mergeCells>
  <dataValidations count="8">
    <dataValidation type="decimal" allowBlank="1" showInputMessage="1" showErrorMessage="1" errorTitle="Хатолик" error="Қуёш радиацияси 0-45 оралиғида бўлиши мумкун" sqref="F10:F254" xr:uid="{8F81941D-87C3-4817-879A-722D0781243C}">
      <formula1>0</formula1>
      <formula2>45</formula2>
    </dataValidation>
    <dataValidation type="decimal" allowBlank="1" showErrorMessage="1" errorTitle="Хатолик" error="Булут қопламаси кўрсаткичи 0-1 оралиғида бўлади" sqref="E10:E254" xr:uid="{7EBF2726-E579-4549-BC9F-B8553E7B7CA9}">
      <formula1>0</formula1>
      <formula2>1</formula2>
    </dataValidation>
    <dataValidation type="decimal" allowBlank="1" showInputMessage="1" showErrorMessage="1" errorTitle="Хатолик" error="Бу катакда -40 дан 60.00 гача бўлган ўнлик каср сақланиши мумкун" sqref="B10:C254" xr:uid="{05B3845E-C5E4-4A28-AE7A-5CC5458727CB}">
      <formula1>-40</formula1>
      <formula2>60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10:A254" xr:uid="{B361408E-739B-4FF0-AA5B-5C94594D88B6}">
      <formula1>1</formula1>
    </dataValidation>
    <dataValidation type="whole" allowBlank="1" showErrorMessage="1" errorTitle="Хатолик" error="Баландлик 0 - 5000 оралиқда бўлган рақам бўлиши мумкун" sqref="C5" xr:uid="{80B9A866-F80E-4B1C-85C7-748C71084130}">
      <formula1>0</formula1>
      <formula2>5000</formula2>
    </dataValidation>
    <dataValidation type="whole" showErrorMessage="1" errorTitle="Хатолик" error="Анемометрнинг баландлиги 2м дан 50мгача бўлиши мумкун" sqref="AE5" xr:uid="{1C927756-D023-4AC7-AB28-CE7DE56D6DC8}">
      <formula1>2</formula1>
      <formula2>50</formula2>
    </dataValidation>
    <dataValidation type="decimal" showInputMessage="1" showErrorMessage="1" sqref="D3" xr:uid="{E3DD2232-D8EF-40AB-AAA7-85917CEACC42}">
      <formula1>-90</formula1>
      <formula2>90</formula2>
    </dataValidation>
    <dataValidation type="decimal" showErrorMessage="1" errorTitle="Хатолик" error="Кенглик -90 дан 90 гача бўлган ўнлик каср бўлиши мумкун" sqref="AE4" xr:uid="{82E63C18-9B58-499E-A4F0-D81C807BDD99}">
      <formula1>-90</formula1>
      <formula2>90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DEFD-C14C-494E-A553-5702983F28F9}">
  <sheetPr codeName="Sheet4"/>
  <dimension ref="A1:AF254"/>
  <sheetViews>
    <sheetView showGridLines="0" tabSelected="1" zoomScale="120" zoomScaleNormal="120" workbookViewId="0">
      <pane xSplit="3" ySplit="9" topLeftCell="D10" activePane="bottomRight" state="frozenSplit"/>
      <selection pane="topRight" activeCell="D1" sqref="D1"/>
      <selection pane="bottomLeft" activeCell="A10" sqref="A10"/>
      <selection pane="bottomRight" activeCell="A10" sqref="A10"/>
    </sheetView>
  </sheetViews>
  <sheetFormatPr defaultRowHeight="15" outlineLevelCol="1" x14ac:dyDescent="0.25"/>
  <cols>
    <col min="1" max="4" width="9.7109375" style="1" customWidth="1"/>
    <col min="5" max="5" width="10.7109375" style="1" customWidth="1"/>
    <col min="6" max="6" width="10.5703125" style="1" customWidth="1"/>
    <col min="7" max="30" width="7.7109375" style="1" hidden="1" customWidth="1" outlineLevel="1"/>
    <col min="31" max="31" width="16.28515625" style="1" customWidth="1" collapsed="1"/>
    <col min="32" max="16384" width="9.140625" style="1"/>
  </cols>
  <sheetData>
    <row r="1" spans="1:31" ht="5.2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customFormat="1" ht="18.75" x14ac:dyDescent="0.25">
      <c r="A2" s="31" t="s">
        <v>2</v>
      </c>
      <c r="B2" s="31"/>
      <c r="C2" s="32"/>
      <c r="D2" s="47"/>
      <c r="E2" s="47"/>
      <c r="F2" s="4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4"/>
      <c r="B3" s="9"/>
      <c r="C3" s="9"/>
      <c r="D3" s="10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x14ac:dyDescent="0.25">
      <c r="A4" s="7" t="s">
        <v>3</v>
      </c>
      <c r="B4" s="7"/>
      <c r="C4" s="7"/>
      <c r="D4" s="5"/>
      <c r="E4" s="6" t="s">
        <v>45</v>
      </c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48"/>
    </row>
    <row r="5" spans="1:31" x14ac:dyDescent="0.25">
      <c r="A5" s="8" t="s">
        <v>1</v>
      </c>
      <c r="B5" s="7"/>
      <c r="C5" s="49"/>
      <c r="D5" s="5"/>
      <c r="E5" s="6" t="s">
        <v>44</v>
      </c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48">
        <v>2</v>
      </c>
    </row>
    <row r="6" spans="1:31" customFormat="1" ht="9.75" customHeight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customFormat="1" x14ac:dyDescent="0.25">
      <c r="D7" s="2"/>
    </row>
    <row r="8" spans="1:31" customFormat="1" ht="33" customHeight="1" x14ac:dyDescent="0.25">
      <c r="D8" s="2"/>
      <c r="X8" s="16"/>
    </row>
    <row r="9" spans="1:31" s="3" customFormat="1" ht="42" customHeight="1" x14ac:dyDescent="0.35">
      <c r="A9" s="12" t="s">
        <v>0</v>
      </c>
      <c r="B9" s="12" t="s">
        <v>31</v>
      </c>
      <c r="C9" s="13" t="s">
        <v>30</v>
      </c>
      <c r="D9" s="11" t="s">
        <v>33</v>
      </c>
      <c r="E9" s="14" t="s">
        <v>5</v>
      </c>
      <c r="F9" s="14" t="s">
        <v>32</v>
      </c>
      <c r="G9" s="17" t="s">
        <v>14</v>
      </c>
      <c r="H9" s="17" t="s">
        <v>43</v>
      </c>
      <c r="I9" s="17" t="s">
        <v>4</v>
      </c>
      <c r="J9" s="17" t="s">
        <v>7</v>
      </c>
      <c r="K9" s="17" t="s">
        <v>6</v>
      </c>
      <c r="L9" s="17" t="s">
        <v>11</v>
      </c>
      <c r="M9" s="17" t="s">
        <v>27</v>
      </c>
      <c r="N9" s="17" t="s">
        <v>15</v>
      </c>
      <c r="O9" s="17" t="s">
        <v>8</v>
      </c>
      <c r="P9" s="17" t="s">
        <v>28</v>
      </c>
      <c r="Q9" s="17" t="s">
        <v>16</v>
      </c>
      <c r="R9" s="17" t="s">
        <v>9</v>
      </c>
      <c r="S9" s="17" t="s">
        <v>17</v>
      </c>
      <c r="T9" s="17" t="s">
        <v>13</v>
      </c>
      <c r="U9" s="17" t="s">
        <v>12</v>
      </c>
      <c r="V9" s="17" t="s">
        <v>18</v>
      </c>
      <c r="W9" s="17" t="s">
        <v>19</v>
      </c>
      <c r="X9" s="17" t="s">
        <v>20</v>
      </c>
      <c r="Y9" s="17" t="s">
        <v>21</v>
      </c>
      <c r="Z9" s="17" t="s">
        <v>22</v>
      </c>
      <c r="AA9" s="17" t="s">
        <v>23</v>
      </c>
      <c r="AB9" s="17" t="s">
        <v>24</v>
      </c>
      <c r="AC9" s="17" t="s">
        <v>25</v>
      </c>
      <c r="AD9" s="17" t="s">
        <v>26</v>
      </c>
      <c r="AE9" s="15" t="s">
        <v>10</v>
      </c>
    </row>
    <row r="10" spans="1:31" x14ac:dyDescent="0.25">
      <c r="A10" s="20"/>
      <c r="B10" s="21"/>
      <c r="C10" s="22"/>
      <c r="D10" s="34"/>
      <c r="E10" s="46"/>
      <c r="F10" s="23"/>
      <c r="G10" s="44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" s="44" t="str">
        <f>IF(AND(ISNUMBER(EToTable[[#This Row],[Сана]]), ISNUMBER(EToTable[[#This Row],[Тмин
(°С)]])), EToTable[[#This Row],[Тмин
(°С)]]-TdewSubtract, "")</f>
        <v/>
      </c>
      <c r="I10" s="37" t="str">
        <f>IF(ISNUMBER(EToTable[[#This Row],[Сана]]), _xlfn.DAYS(EToTable[[#This Row],[Сана]], "1/1/" &amp; YEAR(EToTable[[#This Row],[Сана]])) + 1, "")</f>
        <v/>
      </c>
      <c r="J10" s="28" t="str">
        <f>IF(AND(ISNUMBER(Altitude), ISNUMBER(EToTable[[#This Row],[Сана]])),  ROUND(101.3 * POWER( (293-0.0065 * Altitude) / 293, 5.26), 2), "")</f>
        <v/>
      </c>
      <c r="K10" s="33" t="str">
        <f>IF(ISNUMBER(EToTable[[#This Row],[P]]), (Cp * EToTable[[#This Row],[P]]) / (0.622 * 2.45), "")</f>
        <v/>
      </c>
      <c r="L10" s="29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" s="29" t="str">
        <f>IF(ISNUMBER(EToTable[[#This Row],[J]]), 0.409  * SIN( (2*PI()/365) * EToTable[[#This Row],[J]] - 1.39), "")</f>
        <v/>
      </c>
      <c r="N10" s="30" t="str">
        <f>IF(ISNUMBER(EToTable[[#This Row],[J]]), ROUND(1+0.033 * COS( (2*PI()/365) * EToTable[[#This Row],[J]]), 4), "")</f>
        <v/>
      </c>
      <c r="O10" s="30" t="str">
        <f>IF(AND(ISNUMBER(Latitude), ISNUMBER(EToTable[[#This Row],[Сана]])), ROUND((Latitude / 180) * PI(), 3), "")</f>
        <v/>
      </c>
      <c r="P10" s="28" t="str">
        <f>IF(AND(ISNUMBER(EToTable[[#This Row],[φ]]), ISNUMBER(EToTable[[#This Row],[δ (rad)]])), ACOS( - 1 * TAN(EToTable[[#This Row],[φ]]) * TAN(EToTable[[#This Row],[δ (rad)]])), "")</f>
        <v/>
      </c>
      <c r="Q10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" s="28" t="str">
        <f xml:space="preserve"> IF(ISNUMBER(EToTable[[#This Row],[ωs]]), ( 24 / PI()) * EToTable[[#This Row],[ωs]], "")</f>
        <v/>
      </c>
      <c r="S10" s="28" t="str">
        <f>IF(ISNUMBER(EToTable[[#This Row],[Тмин
(°С)]]), 0.6108 * EXP( 17.27 * EToTable[[#This Row],[Тмин
(°С)]] / (EToTable[[#This Row],[Тмин
(°С)]]+237.3)), "")</f>
        <v/>
      </c>
      <c r="T10" s="28" t="str">
        <f>IF(ISNUMBER(EToTable[[#This Row],[Тмакс
(°С)]]), 0.6108 * EXP( 17.27 * EToTable[[#This Row],[Тмакс
(°С)]] / (EToTable[[#This Row],[Тмакс
(°С)]]+237.3)), "")</f>
        <v/>
      </c>
      <c r="U10" s="28" t="str">
        <f>IF(AND(ISNUMBER(EToTable[[#This Row],[e° (Tmin)]]), ISNUMBER(EToTable[[#This Row],[e° (Tmax)]])), (EToTable[[#This Row],[e° (Tmax)]]+EToTable[[#This Row],[e° (Tmin)]])/2, "")</f>
        <v/>
      </c>
      <c r="V10" s="28" t="str">
        <f>IF(ISNUMBER(EToTable[[#This Row],[Tdew]]), 0.6108 * EXP( 17.27 * (EToTable[[#This Row],[Tdew]]) / (EToTable[[#This Row],[Tdew]]+237.3)), "")</f>
        <v/>
      </c>
      <c r="W10" s="30" t="str">
        <f xml:space="preserve"> EToTable[[#This Row],[e° (Tdew)]]</f>
        <v/>
      </c>
      <c r="X10" s="30" t="str">
        <f>IF(AND(ISNUMBER(EToTable[[#This Row],[es]]), ISNUMBER(EToTable[[#This Row],[ea]])), EToTable[[#This Row],[es]]-EToTable[[#This Row],[ea]], "")</f>
        <v/>
      </c>
      <c r="Y10" s="28" t="str">
        <f>IF(ISNUMBER(EToTable[[#This Row],[Ra]]), (as+bs)*EToTable[[#This Row],[Ra]], "")</f>
        <v/>
      </c>
      <c r="Z1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" s="28" t="str">
        <f>IF(ISNUMBER(EToTable[[#This Row],[Rs]]), (1-albedo)*EToTable[[#This Row],[Rs]], "")</f>
        <v/>
      </c>
      <c r="AB10" s="28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" s="28" t="str">
        <f>IF(AND(ISNUMBER(EToTable[[#This Row],[Rns]]), ISNUMBER(EToTable[[#This Row],[Rnl]])), EToTable[[#This Row],[Rns]]-EToTable[[#This Row],[Rnl]], "")</f>
        <v/>
      </c>
      <c r="AD10" s="30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" spans="1:31" x14ac:dyDescent="0.25">
      <c r="A11" s="20"/>
      <c r="B11" s="21"/>
      <c r="C11" s="22"/>
      <c r="D11" s="23"/>
      <c r="E11" s="46"/>
      <c r="F11" s="23"/>
      <c r="G11" s="44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" s="44" t="str">
        <f>IF(AND(ISNUMBER(EToTable[[#This Row],[Сана]]), ISNUMBER(EToTable[[#This Row],[Тмин
(°С)]])), EToTable[[#This Row],[Тмин
(°С)]]-TdewSubtract, "")</f>
        <v/>
      </c>
      <c r="I11" s="37" t="str">
        <f>IF(ISNUMBER(EToTable[[#This Row],[Сана]]), _xlfn.DAYS(EToTable[[#This Row],[Сана]], "1/1/" &amp; YEAR(EToTable[[#This Row],[Сана]])) + 1, "")</f>
        <v/>
      </c>
      <c r="J11" s="28" t="str">
        <f>IF(AND(ISNUMBER(Altitude), ISNUMBER(EToTable[[#This Row],[Сана]])),  ROUND(101.3 * POWER( (293-0.0065 * Altitude) / 293, 5.26), 2), "")</f>
        <v/>
      </c>
      <c r="K11" s="33" t="str">
        <f>IF(ISNUMBER(EToTable[[#This Row],[P]]), (Cp * EToTable[[#This Row],[P]]) / (0.622 * 2.45), "")</f>
        <v/>
      </c>
      <c r="L11" s="29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" s="29" t="str">
        <f>IF(ISNUMBER(EToTable[[#This Row],[J]]), 0.409  * SIN( (2*PI()/365) * EToTable[[#This Row],[J]] - 1.39), "")</f>
        <v/>
      </c>
      <c r="N11" s="30" t="str">
        <f>IF(ISNUMBER(EToTable[[#This Row],[J]]), ROUND(1+0.033 * COS( (2*PI()/365) * EToTable[[#This Row],[J]]), 4), "")</f>
        <v/>
      </c>
      <c r="O11" s="30" t="str">
        <f>IF(AND(ISNUMBER(Latitude), ISNUMBER(EToTable[[#This Row],[Сана]])), ROUND((Latitude / 180) * PI(), 3), "")</f>
        <v/>
      </c>
      <c r="P11" s="28" t="str">
        <f>IF(AND(ISNUMBER(EToTable[[#This Row],[φ]]), ISNUMBER(EToTable[[#This Row],[δ (rad)]])), ACOS( - 1 * TAN(EToTable[[#This Row],[φ]]) * TAN(EToTable[[#This Row],[δ (rad)]])), "")</f>
        <v/>
      </c>
      <c r="Q11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" s="28" t="str">
        <f xml:space="preserve"> IF(ISNUMBER(EToTable[[#This Row],[ωs]]), ( 24 / PI()) * EToTable[[#This Row],[ωs]], "")</f>
        <v/>
      </c>
      <c r="S11" s="30" t="str">
        <f>IF(ISNUMBER(EToTable[[#This Row],[Тмин
(°С)]]), 0.6108 * EXP( 17.27 * EToTable[[#This Row],[Тмин
(°С)]] / (EToTable[[#This Row],[Тмин
(°С)]]+237.3)), "")</f>
        <v/>
      </c>
      <c r="T11" s="30" t="str">
        <f>IF(ISNUMBER(EToTable[[#This Row],[Тмакс
(°С)]]), 0.6108 * EXP( 17.27 * EToTable[[#This Row],[Тмакс
(°С)]] / (EToTable[[#This Row],[Тмакс
(°С)]]+237.3)), "")</f>
        <v/>
      </c>
      <c r="U11" s="28" t="str">
        <f>IF(AND(ISNUMBER(EToTable[[#This Row],[e° (Tmin)]]), ISNUMBER(EToTable[[#This Row],[e° (Tmax)]])), (EToTable[[#This Row],[e° (Tmax)]]+EToTable[[#This Row],[e° (Tmin)]])/2, "")</f>
        <v/>
      </c>
      <c r="V11" s="28" t="str">
        <f>IF(ISNUMBER(EToTable[[#This Row],[Tdew]]), 0.6108 * EXP( 17.27 * (EToTable[[#This Row],[Tdew]]) / (EToTable[[#This Row],[Tdew]]+237.3)), "")</f>
        <v/>
      </c>
      <c r="W11" s="30" t="str">
        <f xml:space="preserve"> EToTable[[#This Row],[e° (Tdew)]]</f>
        <v/>
      </c>
      <c r="X11" s="28" t="str">
        <f>IF(AND(ISNUMBER(EToTable[[#This Row],[es]]), ISNUMBER(EToTable[[#This Row],[ea]])), EToTable[[#This Row],[es]]-EToTable[[#This Row],[ea]], "")</f>
        <v/>
      </c>
      <c r="Y11" s="28" t="str">
        <f>IF(ISNUMBER(EToTable[[#This Row],[Ra]]), (as+bs)*EToTable[[#This Row],[Ra]], "")</f>
        <v/>
      </c>
      <c r="Z1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" s="28" t="str">
        <f>IF(ISNUMBER(EToTable[[#This Row],[Rs]]), (1-albedo)*EToTable[[#This Row],[Rs]], "")</f>
        <v/>
      </c>
      <c r="AB11" s="28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" s="28" t="str">
        <f>IF(AND(ISNUMBER(EToTable[[#This Row],[Rns]]), ISNUMBER(EToTable[[#This Row],[Rnl]])), EToTable[[#This Row],[Rns]]-EToTable[[#This Row],[Rnl]], "")</f>
        <v/>
      </c>
      <c r="AD11" s="28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" spans="1:31" x14ac:dyDescent="0.25">
      <c r="A12" s="20"/>
      <c r="B12" s="21"/>
      <c r="C12" s="22"/>
      <c r="D12" s="23"/>
      <c r="E12" s="46"/>
      <c r="F12" s="23"/>
      <c r="G12" s="44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" s="44" t="str">
        <f>IF(AND(ISNUMBER(EToTable[[#This Row],[Сана]]), ISNUMBER(EToTable[[#This Row],[Тмин
(°С)]])), EToTable[[#This Row],[Тмин
(°С)]]-TdewSubtract, "")</f>
        <v/>
      </c>
      <c r="I12" s="37" t="str">
        <f>IF(ISNUMBER(EToTable[[#This Row],[Сана]]), _xlfn.DAYS(EToTable[[#This Row],[Сана]], "1/1/" &amp; YEAR(EToTable[[#This Row],[Сана]])) + 1, "")</f>
        <v/>
      </c>
      <c r="J12" s="28" t="str">
        <f>IF(AND(ISNUMBER(Altitude), ISNUMBER(EToTable[[#This Row],[Сана]])),  ROUND(101.3 * POWER( (293-0.0065 * Altitude) / 293, 5.26), 2), "")</f>
        <v/>
      </c>
      <c r="K12" s="33" t="str">
        <f>IF(ISNUMBER(EToTable[[#This Row],[P]]), (Cp * EToTable[[#This Row],[P]]) / (0.622 * 2.45), "")</f>
        <v/>
      </c>
      <c r="L12" s="29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" s="29" t="str">
        <f>IF(ISNUMBER(EToTable[[#This Row],[J]]), 0.409  * SIN( (2*PI()/365) * EToTable[[#This Row],[J]] - 1.39), "")</f>
        <v/>
      </c>
      <c r="N12" s="30" t="str">
        <f>IF(ISNUMBER(EToTable[[#This Row],[J]]), ROUND(1+0.033 * COS( (2*PI()/365) * EToTable[[#This Row],[J]]), 4), "")</f>
        <v/>
      </c>
      <c r="O12" s="30" t="str">
        <f>IF(AND(ISNUMBER(Latitude), ISNUMBER(EToTable[[#This Row],[Сана]])), ROUND((Latitude / 180) * PI(), 3), "")</f>
        <v/>
      </c>
      <c r="P12" s="28" t="str">
        <f>IF(AND(ISNUMBER(EToTable[[#This Row],[φ]]), ISNUMBER(EToTable[[#This Row],[δ (rad)]])), ACOS( - 1 * TAN(EToTable[[#This Row],[φ]]) * TAN(EToTable[[#This Row],[δ (rad)]])), "")</f>
        <v/>
      </c>
      <c r="Q12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" s="28" t="str">
        <f xml:space="preserve"> IF(ISNUMBER(EToTable[[#This Row],[ωs]]), ( 24 / PI()) * EToTable[[#This Row],[ωs]], "")</f>
        <v/>
      </c>
      <c r="S12" s="28" t="str">
        <f>IF(ISNUMBER(EToTable[[#This Row],[Тмин
(°С)]]), 0.6108 * EXP( 17.27 * EToTable[[#This Row],[Тмин
(°С)]] / (EToTable[[#This Row],[Тмин
(°С)]]+237.3)), "")</f>
        <v/>
      </c>
      <c r="T12" s="28" t="str">
        <f>IF(ISNUMBER(EToTable[[#This Row],[Тмакс
(°С)]]), 0.6108 * EXP( 17.27 * EToTable[[#This Row],[Тмакс
(°С)]] / (EToTable[[#This Row],[Тмакс
(°С)]]+237.3)), "")</f>
        <v/>
      </c>
      <c r="U12" s="28" t="str">
        <f>IF(AND(ISNUMBER(EToTable[[#This Row],[e° (Tmin)]]), ISNUMBER(EToTable[[#This Row],[e° (Tmax)]])), (EToTable[[#This Row],[e° (Tmax)]]+EToTable[[#This Row],[e° (Tmin)]])/2, "")</f>
        <v/>
      </c>
      <c r="V12" s="28" t="str">
        <f>IF(ISNUMBER(EToTable[[#This Row],[Tdew]]), 0.6108 * EXP( 17.27 * (EToTable[[#This Row],[Tdew]]) / (EToTable[[#This Row],[Tdew]]+237.3)), "")</f>
        <v/>
      </c>
      <c r="W12" s="30" t="str">
        <f xml:space="preserve"> EToTable[[#This Row],[e° (Tdew)]]</f>
        <v/>
      </c>
      <c r="X12" s="28" t="str">
        <f>IF(AND(ISNUMBER(EToTable[[#This Row],[es]]), ISNUMBER(EToTable[[#This Row],[ea]])), EToTable[[#This Row],[es]]-EToTable[[#This Row],[ea]], "")</f>
        <v/>
      </c>
      <c r="Y12" s="28" t="str">
        <f>IF(ISNUMBER(EToTable[[#This Row],[Ra]]), (as+bs)*EToTable[[#This Row],[Ra]], "")</f>
        <v/>
      </c>
      <c r="Z1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" s="28" t="str">
        <f>IF(ISNUMBER(EToTable[[#This Row],[Rs]]), (1-albedo)*EToTable[[#This Row],[Rs]], "")</f>
        <v/>
      </c>
      <c r="AB12" s="28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" s="28" t="str">
        <f>IF(AND(ISNUMBER(EToTable[[#This Row],[Rns]]), ISNUMBER(EToTable[[#This Row],[Rnl]])), EToTable[[#This Row],[Rns]]-EToTable[[#This Row],[Rnl]], "")</f>
        <v/>
      </c>
      <c r="AD12" s="28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" spans="1:31" x14ac:dyDescent="0.25">
      <c r="A13" s="20"/>
      <c r="B13" s="21"/>
      <c r="C13" s="22"/>
      <c r="D13" s="23"/>
      <c r="E13" s="46"/>
      <c r="F13" s="23"/>
      <c r="G13" s="44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" s="44" t="str">
        <f>IF(AND(ISNUMBER(EToTable[[#This Row],[Сана]]), ISNUMBER(EToTable[[#This Row],[Тмин
(°С)]])), EToTable[[#This Row],[Тмин
(°С)]]-TdewSubtract, "")</f>
        <v/>
      </c>
      <c r="I13" s="37" t="str">
        <f>IF(ISNUMBER(EToTable[[#This Row],[Сана]]), _xlfn.DAYS(EToTable[[#This Row],[Сана]], "1/1/" &amp; YEAR(EToTable[[#This Row],[Сана]])) + 1, "")</f>
        <v/>
      </c>
      <c r="J13" s="28" t="str">
        <f>IF(AND(ISNUMBER(Altitude), ISNUMBER(EToTable[[#This Row],[Сана]])),  ROUND(101.3 * POWER( (293-0.0065 * Altitude) / 293, 5.26), 2), "")</f>
        <v/>
      </c>
      <c r="K13" s="33" t="str">
        <f>IF(ISNUMBER(EToTable[[#This Row],[P]]), (Cp * EToTable[[#This Row],[P]]) / (0.622 * 2.45), "")</f>
        <v/>
      </c>
      <c r="L13" s="29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" s="29" t="str">
        <f>IF(ISNUMBER(EToTable[[#This Row],[J]]), 0.409  * SIN( (2*PI()/365) * EToTable[[#This Row],[J]] - 1.39), "")</f>
        <v/>
      </c>
      <c r="N13" s="30" t="str">
        <f>IF(ISNUMBER(EToTable[[#This Row],[J]]), ROUND(1+0.033 * COS( (2*PI()/365) * EToTable[[#This Row],[J]]), 4), "")</f>
        <v/>
      </c>
      <c r="O13" s="30" t="str">
        <f>IF(AND(ISNUMBER(Latitude), ISNUMBER(EToTable[[#This Row],[Сана]])), ROUND((Latitude / 180) * PI(), 3), "")</f>
        <v/>
      </c>
      <c r="P13" s="28" t="str">
        <f>IF(AND(ISNUMBER(EToTable[[#This Row],[φ]]), ISNUMBER(EToTable[[#This Row],[δ (rad)]])), ACOS( - 1 * TAN(EToTable[[#This Row],[φ]]) * TAN(EToTable[[#This Row],[δ (rad)]])), "")</f>
        <v/>
      </c>
      <c r="Q13" s="28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" s="28" t="str">
        <f xml:space="preserve"> IF(ISNUMBER(EToTable[[#This Row],[ωs]]), ( 24 / PI()) * EToTable[[#This Row],[ωs]], "")</f>
        <v/>
      </c>
      <c r="S13" s="28" t="str">
        <f>IF(ISNUMBER(EToTable[[#This Row],[Тмин
(°С)]]), 0.6108 * EXP( 17.27 * EToTable[[#This Row],[Тмин
(°С)]] / (EToTable[[#This Row],[Тмин
(°С)]]+237.3)), "")</f>
        <v/>
      </c>
      <c r="T13" s="28" t="str">
        <f>IF(ISNUMBER(EToTable[[#This Row],[Тмакс
(°С)]]), 0.6108 * EXP( 17.27 * EToTable[[#This Row],[Тмакс
(°С)]] / (EToTable[[#This Row],[Тмакс
(°С)]]+237.3)), "")</f>
        <v/>
      </c>
      <c r="U13" s="28" t="str">
        <f>IF(AND(ISNUMBER(EToTable[[#This Row],[e° (Tmin)]]), ISNUMBER(EToTable[[#This Row],[e° (Tmax)]])), (EToTable[[#This Row],[e° (Tmax)]]+EToTable[[#This Row],[e° (Tmin)]])/2, "")</f>
        <v/>
      </c>
      <c r="V13" s="28" t="str">
        <f>IF(ISNUMBER(EToTable[[#This Row],[Tdew]]), 0.6108 * EXP( 17.27 * (EToTable[[#This Row],[Tdew]]) / (EToTable[[#This Row],[Tdew]]+237.3)), "")</f>
        <v/>
      </c>
      <c r="W13" s="30" t="str">
        <f xml:space="preserve"> EToTable[[#This Row],[e° (Tdew)]]</f>
        <v/>
      </c>
      <c r="X13" s="28" t="str">
        <f>IF(AND(ISNUMBER(EToTable[[#This Row],[es]]), ISNUMBER(EToTable[[#This Row],[ea]])), EToTable[[#This Row],[es]]-EToTable[[#This Row],[ea]], "")</f>
        <v/>
      </c>
      <c r="Y13" s="28" t="str">
        <f>IF(ISNUMBER(EToTable[[#This Row],[Ra]]), (as+bs)*EToTable[[#This Row],[Ra]], "")</f>
        <v/>
      </c>
      <c r="Z1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" s="28" t="str">
        <f>IF(ISNUMBER(EToTable[[#This Row],[Rs]]), (1-albedo)*EToTable[[#This Row],[Rs]], "")</f>
        <v/>
      </c>
      <c r="AB13" s="28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" s="28" t="str">
        <f>IF(AND(ISNUMBER(EToTable[[#This Row],[Rns]]), ISNUMBER(EToTable[[#This Row],[Rnl]])), EToTable[[#This Row],[Rns]]-EToTable[[#This Row],[Rnl]], "")</f>
        <v/>
      </c>
      <c r="AD13" s="28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" spans="1:31" ht="14.25" customHeight="1" x14ac:dyDescent="0.25">
      <c r="A14" s="20"/>
      <c r="B14" s="21"/>
      <c r="C14" s="22"/>
      <c r="D14" s="23"/>
      <c r="E14" s="46"/>
      <c r="F14" s="23"/>
      <c r="G1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" s="44" t="str">
        <f>IF(AND(ISNUMBER(EToTable[[#This Row],[Сана]]), ISNUMBER(EToTable[[#This Row],[Тмин
(°С)]])), EToTable[[#This Row],[Тмин
(°С)]]-TdewSubtract, "")</f>
        <v/>
      </c>
      <c r="I14" s="38" t="str">
        <f>IF(ISNUMBER(EToTable[[#This Row],[Сана]]), _xlfn.DAYS(EToTable[[#This Row],[Сана]], "1/1/" &amp; YEAR(EToTable[[#This Row],[Сана]])) + 1, "")</f>
        <v/>
      </c>
      <c r="J14" s="35" t="str">
        <f>IF(AND(ISNUMBER(Altitude), ISNUMBER(EToTable[[#This Row],[Сана]])),  ROUND(101.3 * POWER( (293-0.0065 * Altitude) / 293, 5.26), 2), "")</f>
        <v/>
      </c>
      <c r="K14" s="33" t="str">
        <f>IF(ISNUMBER(EToTable[[#This Row],[P]]), (Cp * EToTable[[#This Row],[P]]) / (0.622 * 2.45), "")</f>
        <v/>
      </c>
      <c r="L1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" s="35" t="str">
        <f>IF(ISNUMBER(EToTable[[#This Row],[J]]), 0.409  * SIN( (2*PI()/365) * EToTable[[#This Row],[J]] - 1.39), "")</f>
        <v/>
      </c>
      <c r="N14" s="30" t="str">
        <f>IF(ISNUMBER(EToTable[[#This Row],[J]]), ROUND(1+0.033 * COS( (2*PI()/365) * EToTable[[#This Row],[J]]), 4), "")</f>
        <v/>
      </c>
      <c r="O14" s="36" t="str">
        <f>IF(AND(ISNUMBER(Latitude), ISNUMBER(EToTable[[#This Row],[Сана]])), ROUND((Latitude / 180) * PI(), 3), "")</f>
        <v/>
      </c>
      <c r="P14" s="35" t="str">
        <f>IF(AND(ISNUMBER(EToTable[[#This Row],[φ]]), ISNUMBER(EToTable[[#This Row],[δ (rad)]])), ACOS( - 1 * TAN(EToTable[[#This Row],[φ]]) * TAN(EToTable[[#This Row],[δ (rad)]])), "")</f>
        <v/>
      </c>
      <c r="Q1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" s="35" t="str">
        <f xml:space="preserve"> IF(ISNUMBER(EToTable[[#This Row],[ωs]]), ( 24 / PI()) * EToTable[[#This Row],[ωs]], "")</f>
        <v/>
      </c>
      <c r="S14" s="35" t="str">
        <f>IF(ISNUMBER(EToTable[[#This Row],[Тмин
(°С)]]), 0.6108 * EXP( 17.27 * EToTable[[#This Row],[Тмин
(°С)]] / (EToTable[[#This Row],[Тмин
(°С)]]+237.3)), "")</f>
        <v/>
      </c>
      <c r="T14" s="35" t="str">
        <f>IF(ISNUMBER(EToTable[[#This Row],[Тмакс
(°С)]]), 0.6108 * EXP( 17.27 * EToTable[[#This Row],[Тмакс
(°С)]] / (EToTable[[#This Row],[Тмакс
(°С)]]+237.3)), "")</f>
        <v/>
      </c>
      <c r="U14" s="35" t="str">
        <f>IF(AND(ISNUMBER(EToTable[[#This Row],[e° (Tmin)]]), ISNUMBER(EToTable[[#This Row],[e° (Tmax)]])), (EToTable[[#This Row],[e° (Tmax)]]+EToTable[[#This Row],[e° (Tmin)]])/2, "")</f>
        <v/>
      </c>
      <c r="V14" s="28" t="str">
        <f>IF(ISNUMBER(EToTable[[#This Row],[Tdew]]), 0.6108 * EXP( 17.27 * (EToTable[[#This Row],[Tdew]]) / (EToTable[[#This Row],[Tdew]]+237.3)), "")</f>
        <v/>
      </c>
      <c r="W14" s="30" t="str">
        <f xml:space="preserve"> EToTable[[#This Row],[e° (Tdew)]]</f>
        <v/>
      </c>
      <c r="X14" s="28" t="str">
        <f>IF(AND(ISNUMBER(EToTable[[#This Row],[es]]), ISNUMBER(EToTable[[#This Row],[ea]])), EToTable[[#This Row],[es]]-EToTable[[#This Row],[ea]], "")</f>
        <v/>
      </c>
      <c r="Y14" s="35" t="str">
        <f>IF(ISNUMBER(EToTable[[#This Row],[Ra]]), (as+bs)*EToTable[[#This Row],[Ra]], "")</f>
        <v/>
      </c>
      <c r="Z1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" s="35" t="str">
        <f>IF(ISNUMBER(EToTable[[#This Row],[Rs]]), (1-albedo)*EToTable[[#This Row],[Rs]], "")</f>
        <v/>
      </c>
      <c r="AB1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" s="35" t="str">
        <f>IF(AND(ISNUMBER(EToTable[[#This Row],[Rns]]), ISNUMBER(EToTable[[#This Row],[Rnl]])), EToTable[[#This Row],[Rns]]-EToTable[[#This Row],[Rnl]], "")</f>
        <v/>
      </c>
      <c r="AD1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" spans="1:31" x14ac:dyDescent="0.25">
      <c r="A15" s="20"/>
      <c r="B15" s="21"/>
      <c r="C15" s="22"/>
      <c r="D15" s="23"/>
      <c r="E15" s="46"/>
      <c r="F15" s="23"/>
      <c r="G1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" s="44" t="str">
        <f>IF(AND(ISNUMBER(EToTable[[#This Row],[Сана]]), ISNUMBER(EToTable[[#This Row],[Тмин
(°С)]])), EToTable[[#This Row],[Тмин
(°С)]]-TdewSubtract, "")</f>
        <v/>
      </c>
      <c r="I15" s="38" t="str">
        <f>IF(ISNUMBER(EToTable[[#This Row],[Сана]]), _xlfn.DAYS(EToTable[[#This Row],[Сана]], "1/1/" &amp; YEAR(EToTable[[#This Row],[Сана]])) + 1, "")</f>
        <v/>
      </c>
      <c r="J15" s="35" t="str">
        <f>IF(AND(ISNUMBER(Altitude), ISNUMBER(EToTable[[#This Row],[Сана]])),  ROUND(101.3 * POWER( (293-0.0065 * Altitude) / 293, 5.26), 2), "")</f>
        <v/>
      </c>
      <c r="K15" s="33" t="str">
        <f>IF(ISNUMBER(EToTable[[#This Row],[P]]), (Cp * EToTable[[#This Row],[P]]) / (0.622 * 2.45), "")</f>
        <v/>
      </c>
      <c r="L1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" s="35" t="str">
        <f>IF(ISNUMBER(EToTable[[#This Row],[J]]), 0.409  * SIN( (2*PI()/365) * EToTable[[#This Row],[J]] - 1.39), "")</f>
        <v/>
      </c>
      <c r="N15" s="30" t="str">
        <f>IF(ISNUMBER(EToTable[[#This Row],[J]]), ROUND(1+0.033 * COS( (2*PI()/365) * EToTable[[#This Row],[J]]), 4), "")</f>
        <v/>
      </c>
      <c r="O15" s="36" t="str">
        <f>IF(AND(ISNUMBER(Latitude), ISNUMBER(EToTable[[#This Row],[Сана]])), ROUND((Latitude / 180) * PI(), 3), "")</f>
        <v/>
      </c>
      <c r="P15" s="35" t="str">
        <f>IF(AND(ISNUMBER(EToTable[[#This Row],[φ]]), ISNUMBER(EToTable[[#This Row],[δ (rad)]])), ACOS( - 1 * TAN(EToTable[[#This Row],[φ]]) * TAN(EToTable[[#This Row],[δ (rad)]])), "")</f>
        <v/>
      </c>
      <c r="Q1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" s="35" t="str">
        <f xml:space="preserve"> IF(ISNUMBER(EToTable[[#This Row],[ωs]]), ( 24 / PI()) * EToTable[[#This Row],[ωs]], "")</f>
        <v/>
      </c>
      <c r="S15" s="35" t="str">
        <f>IF(ISNUMBER(EToTable[[#This Row],[Тмин
(°С)]]), 0.6108 * EXP( 17.27 * EToTable[[#This Row],[Тмин
(°С)]] / (EToTable[[#This Row],[Тмин
(°С)]]+237.3)), "")</f>
        <v/>
      </c>
      <c r="T15" s="35" t="str">
        <f>IF(ISNUMBER(EToTable[[#This Row],[Тмакс
(°С)]]), 0.6108 * EXP( 17.27 * EToTable[[#This Row],[Тмакс
(°С)]] / (EToTable[[#This Row],[Тмакс
(°С)]]+237.3)), "")</f>
        <v/>
      </c>
      <c r="U15" s="35" t="str">
        <f>IF(AND(ISNUMBER(EToTable[[#This Row],[e° (Tmin)]]), ISNUMBER(EToTable[[#This Row],[e° (Tmax)]])), (EToTable[[#This Row],[e° (Tmax)]]+EToTable[[#This Row],[e° (Tmin)]])/2, "")</f>
        <v/>
      </c>
      <c r="V15" s="28" t="str">
        <f>IF(ISNUMBER(EToTable[[#This Row],[Tdew]]), 0.6108 * EXP( 17.27 * (EToTable[[#This Row],[Tdew]]) / (EToTable[[#This Row],[Tdew]]+237.3)), "")</f>
        <v/>
      </c>
      <c r="W15" s="30" t="str">
        <f xml:space="preserve"> EToTable[[#This Row],[e° (Tdew)]]</f>
        <v/>
      </c>
      <c r="X15" s="28" t="str">
        <f>IF(AND(ISNUMBER(EToTable[[#This Row],[es]]), ISNUMBER(EToTable[[#This Row],[ea]])), EToTable[[#This Row],[es]]-EToTable[[#This Row],[ea]], "")</f>
        <v/>
      </c>
      <c r="Y15" s="35" t="str">
        <f>IF(ISNUMBER(EToTable[[#This Row],[Ra]]), (as+bs)*EToTable[[#This Row],[Ra]], "")</f>
        <v/>
      </c>
      <c r="Z1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" s="35" t="str">
        <f>IF(ISNUMBER(EToTable[[#This Row],[Rs]]), (1-albedo)*EToTable[[#This Row],[Rs]], "")</f>
        <v/>
      </c>
      <c r="AB1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" s="35" t="str">
        <f>IF(AND(ISNUMBER(EToTable[[#This Row],[Rns]]), ISNUMBER(EToTable[[#This Row],[Rnl]])), EToTable[[#This Row],[Rns]]-EToTable[[#This Row],[Rnl]], "")</f>
        <v/>
      </c>
      <c r="AD1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" spans="1:31" x14ac:dyDescent="0.25">
      <c r="A16" s="20"/>
      <c r="B16" s="21"/>
      <c r="C16" s="22"/>
      <c r="D16" s="23"/>
      <c r="E16" s="46"/>
      <c r="F16" s="23"/>
      <c r="G1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" s="44" t="str">
        <f>IF(AND(ISNUMBER(EToTable[[#This Row],[Сана]]), ISNUMBER(EToTable[[#This Row],[Тмин
(°С)]])), EToTable[[#This Row],[Тмин
(°С)]]-TdewSubtract, "")</f>
        <v/>
      </c>
      <c r="I16" s="38" t="str">
        <f>IF(ISNUMBER(EToTable[[#This Row],[Сана]]), _xlfn.DAYS(EToTable[[#This Row],[Сана]], "1/1/" &amp; YEAR(EToTable[[#This Row],[Сана]])) + 1, "")</f>
        <v/>
      </c>
      <c r="J16" s="35" t="str">
        <f>IF(AND(ISNUMBER(Altitude), ISNUMBER(EToTable[[#This Row],[Сана]])),  ROUND(101.3 * POWER( (293-0.0065 * Altitude) / 293, 5.26), 2), "")</f>
        <v/>
      </c>
      <c r="K16" s="33" t="str">
        <f>IF(ISNUMBER(EToTable[[#This Row],[P]]), (Cp * EToTable[[#This Row],[P]]) / (0.622 * 2.45), "")</f>
        <v/>
      </c>
      <c r="L1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" s="35" t="str">
        <f>IF(ISNUMBER(EToTable[[#This Row],[J]]), 0.409  * SIN( (2*PI()/365) * EToTable[[#This Row],[J]] - 1.39), "")</f>
        <v/>
      </c>
      <c r="N16" s="30" t="str">
        <f>IF(ISNUMBER(EToTable[[#This Row],[J]]), ROUND(1+0.033 * COS( (2*PI()/365) * EToTable[[#This Row],[J]]), 4), "")</f>
        <v/>
      </c>
      <c r="O16" s="36" t="str">
        <f>IF(AND(ISNUMBER(Latitude), ISNUMBER(EToTable[[#This Row],[Сана]])), ROUND((Latitude / 180) * PI(), 3), "")</f>
        <v/>
      </c>
      <c r="P16" s="35" t="str">
        <f>IF(AND(ISNUMBER(EToTable[[#This Row],[φ]]), ISNUMBER(EToTable[[#This Row],[δ (rad)]])), ACOS( - 1 * TAN(EToTable[[#This Row],[φ]]) * TAN(EToTable[[#This Row],[δ (rad)]])), "")</f>
        <v/>
      </c>
      <c r="Q1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" s="35" t="str">
        <f xml:space="preserve"> IF(ISNUMBER(EToTable[[#This Row],[ωs]]), ( 24 / PI()) * EToTable[[#This Row],[ωs]], "")</f>
        <v/>
      </c>
      <c r="S16" s="35" t="str">
        <f>IF(ISNUMBER(EToTable[[#This Row],[Тмин
(°С)]]), 0.6108 * EXP( 17.27 * EToTable[[#This Row],[Тмин
(°С)]] / (EToTable[[#This Row],[Тмин
(°С)]]+237.3)), "")</f>
        <v/>
      </c>
      <c r="T16" s="35" t="str">
        <f>IF(ISNUMBER(EToTable[[#This Row],[Тмакс
(°С)]]), 0.6108 * EXP( 17.27 * EToTable[[#This Row],[Тмакс
(°С)]] / (EToTable[[#This Row],[Тмакс
(°С)]]+237.3)), "")</f>
        <v/>
      </c>
      <c r="U16" s="35" t="str">
        <f>IF(AND(ISNUMBER(EToTable[[#This Row],[e° (Tmin)]]), ISNUMBER(EToTable[[#This Row],[e° (Tmax)]])), (EToTable[[#This Row],[e° (Tmax)]]+EToTable[[#This Row],[e° (Tmin)]])/2, "")</f>
        <v/>
      </c>
      <c r="V16" s="28" t="str">
        <f>IF(ISNUMBER(EToTable[[#This Row],[Tdew]]), 0.6108 * EXP( 17.27 * (EToTable[[#This Row],[Tdew]]) / (EToTable[[#This Row],[Tdew]]+237.3)), "")</f>
        <v/>
      </c>
      <c r="W16" s="30" t="str">
        <f xml:space="preserve"> EToTable[[#This Row],[e° (Tdew)]]</f>
        <v/>
      </c>
      <c r="X16" s="28" t="str">
        <f>IF(AND(ISNUMBER(EToTable[[#This Row],[es]]), ISNUMBER(EToTable[[#This Row],[ea]])), EToTable[[#This Row],[es]]-EToTable[[#This Row],[ea]], "")</f>
        <v/>
      </c>
      <c r="Y16" s="35" t="str">
        <f>IF(ISNUMBER(EToTable[[#This Row],[Ra]]), (as+bs)*EToTable[[#This Row],[Ra]], "")</f>
        <v/>
      </c>
      <c r="Z1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" s="35" t="str">
        <f>IF(ISNUMBER(EToTable[[#This Row],[Rs]]), (1-albedo)*EToTable[[#This Row],[Rs]], "")</f>
        <v/>
      </c>
      <c r="AB1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" s="35" t="str">
        <f>IF(AND(ISNUMBER(EToTable[[#This Row],[Rns]]), ISNUMBER(EToTable[[#This Row],[Rnl]])), EToTable[[#This Row],[Rns]]-EToTable[[#This Row],[Rnl]], "")</f>
        <v/>
      </c>
      <c r="AD1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" spans="1:31" x14ac:dyDescent="0.25">
      <c r="A17" s="20"/>
      <c r="B17" s="21"/>
      <c r="C17" s="22"/>
      <c r="D17" s="23"/>
      <c r="E17" s="46"/>
      <c r="F17" s="23"/>
      <c r="G1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" s="44" t="str">
        <f>IF(AND(ISNUMBER(EToTable[[#This Row],[Сана]]), ISNUMBER(EToTable[[#This Row],[Тмин
(°С)]])), EToTable[[#This Row],[Тмин
(°С)]]-TdewSubtract, "")</f>
        <v/>
      </c>
      <c r="I17" s="38" t="str">
        <f>IF(ISNUMBER(EToTable[[#This Row],[Сана]]), _xlfn.DAYS(EToTable[[#This Row],[Сана]], "1/1/" &amp; YEAR(EToTable[[#This Row],[Сана]])) + 1, "")</f>
        <v/>
      </c>
      <c r="J17" s="35" t="str">
        <f>IF(AND(ISNUMBER(Altitude), ISNUMBER(EToTable[[#This Row],[Сана]])),  ROUND(101.3 * POWER( (293-0.0065 * Altitude) / 293, 5.26), 2), "")</f>
        <v/>
      </c>
      <c r="K17" s="33" t="str">
        <f>IF(ISNUMBER(EToTable[[#This Row],[P]]), (Cp * EToTable[[#This Row],[P]]) / (0.622 * 2.45), "")</f>
        <v/>
      </c>
      <c r="L1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" s="35" t="str">
        <f>IF(ISNUMBER(EToTable[[#This Row],[J]]), 0.409  * SIN( (2*PI()/365) * EToTable[[#This Row],[J]] - 1.39), "")</f>
        <v/>
      </c>
      <c r="N17" s="30" t="str">
        <f>IF(ISNUMBER(EToTable[[#This Row],[J]]), ROUND(1+0.033 * COS( (2*PI()/365) * EToTable[[#This Row],[J]]), 4), "")</f>
        <v/>
      </c>
      <c r="O17" s="36" t="str">
        <f>IF(AND(ISNUMBER(Latitude), ISNUMBER(EToTable[[#This Row],[Сана]])), ROUND((Latitude / 180) * PI(), 3), "")</f>
        <v/>
      </c>
      <c r="P17" s="35" t="str">
        <f>IF(AND(ISNUMBER(EToTable[[#This Row],[φ]]), ISNUMBER(EToTable[[#This Row],[δ (rad)]])), ACOS( - 1 * TAN(EToTable[[#This Row],[φ]]) * TAN(EToTable[[#This Row],[δ (rad)]])), "")</f>
        <v/>
      </c>
      <c r="Q1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" s="35" t="str">
        <f xml:space="preserve"> IF(ISNUMBER(EToTable[[#This Row],[ωs]]), ( 24 / PI()) * EToTable[[#This Row],[ωs]], "")</f>
        <v/>
      </c>
      <c r="S17" s="35" t="str">
        <f>IF(ISNUMBER(EToTable[[#This Row],[Тмин
(°С)]]), 0.6108 * EXP( 17.27 * EToTable[[#This Row],[Тмин
(°С)]] / (EToTable[[#This Row],[Тмин
(°С)]]+237.3)), "")</f>
        <v/>
      </c>
      <c r="T17" s="35" t="str">
        <f>IF(ISNUMBER(EToTable[[#This Row],[Тмакс
(°С)]]), 0.6108 * EXP( 17.27 * EToTable[[#This Row],[Тмакс
(°С)]] / (EToTable[[#This Row],[Тмакс
(°С)]]+237.3)), "")</f>
        <v/>
      </c>
      <c r="U17" s="35" t="str">
        <f>IF(AND(ISNUMBER(EToTable[[#This Row],[e° (Tmin)]]), ISNUMBER(EToTable[[#This Row],[e° (Tmax)]])), (EToTable[[#This Row],[e° (Tmax)]]+EToTable[[#This Row],[e° (Tmin)]])/2, "")</f>
        <v/>
      </c>
      <c r="V17" s="28" t="str">
        <f>IF(ISNUMBER(EToTable[[#This Row],[Tdew]]), 0.6108 * EXP( 17.27 * (EToTable[[#This Row],[Tdew]]) / (EToTable[[#This Row],[Tdew]]+237.3)), "")</f>
        <v/>
      </c>
      <c r="W17" s="30" t="str">
        <f xml:space="preserve"> EToTable[[#This Row],[e° (Tdew)]]</f>
        <v/>
      </c>
      <c r="X17" s="28" t="str">
        <f>IF(AND(ISNUMBER(EToTable[[#This Row],[es]]), ISNUMBER(EToTable[[#This Row],[ea]])), EToTable[[#This Row],[es]]-EToTable[[#This Row],[ea]], "")</f>
        <v/>
      </c>
      <c r="Y17" s="35" t="str">
        <f>IF(ISNUMBER(EToTable[[#This Row],[Ra]]), (as+bs)*EToTable[[#This Row],[Ra]], "")</f>
        <v/>
      </c>
      <c r="Z1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" s="35" t="str">
        <f>IF(ISNUMBER(EToTable[[#This Row],[Rs]]), (1-albedo)*EToTable[[#This Row],[Rs]], "")</f>
        <v/>
      </c>
      <c r="AB1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" s="35" t="str">
        <f>IF(AND(ISNUMBER(EToTable[[#This Row],[Rns]]), ISNUMBER(EToTable[[#This Row],[Rnl]])), EToTable[[#This Row],[Rns]]-EToTable[[#This Row],[Rnl]], "")</f>
        <v/>
      </c>
      <c r="AD1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" spans="1:31" x14ac:dyDescent="0.25">
      <c r="A18" s="20"/>
      <c r="B18" s="21"/>
      <c r="C18" s="22"/>
      <c r="D18" s="23"/>
      <c r="E18" s="46"/>
      <c r="F18" s="23"/>
      <c r="G1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" s="44" t="str">
        <f>IF(AND(ISNUMBER(EToTable[[#This Row],[Сана]]), ISNUMBER(EToTable[[#This Row],[Тмин
(°С)]])), EToTable[[#This Row],[Тмин
(°С)]]-TdewSubtract, "")</f>
        <v/>
      </c>
      <c r="I18" s="38" t="str">
        <f>IF(ISNUMBER(EToTable[[#This Row],[Сана]]), _xlfn.DAYS(EToTable[[#This Row],[Сана]], "1/1/" &amp; YEAR(EToTable[[#This Row],[Сана]])) + 1, "")</f>
        <v/>
      </c>
      <c r="J18" s="35" t="str">
        <f>IF(AND(ISNUMBER(Altitude), ISNUMBER(EToTable[[#This Row],[Сана]])),  ROUND(101.3 * POWER( (293-0.0065 * Altitude) / 293, 5.26), 2), "")</f>
        <v/>
      </c>
      <c r="K18" s="33" t="str">
        <f>IF(ISNUMBER(EToTable[[#This Row],[P]]), (Cp * EToTable[[#This Row],[P]]) / (0.622 * 2.45), "")</f>
        <v/>
      </c>
      <c r="L1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" s="35" t="str">
        <f>IF(ISNUMBER(EToTable[[#This Row],[J]]), 0.409  * SIN( (2*PI()/365) * EToTable[[#This Row],[J]] - 1.39), "")</f>
        <v/>
      </c>
      <c r="N18" s="30" t="str">
        <f>IF(ISNUMBER(EToTable[[#This Row],[J]]), ROUND(1+0.033 * COS( (2*PI()/365) * EToTable[[#This Row],[J]]), 4), "")</f>
        <v/>
      </c>
      <c r="O18" s="36" t="str">
        <f>IF(AND(ISNUMBER(Latitude), ISNUMBER(EToTable[[#This Row],[Сана]])), ROUND((Latitude / 180) * PI(), 3), "")</f>
        <v/>
      </c>
      <c r="P18" s="35" t="str">
        <f>IF(AND(ISNUMBER(EToTable[[#This Row],[φ]]), ISNUMBER(EToTable[[#This Row],[δ (rad)]])), ACOS( - 1 * TAN(EToTable[[#This Row],[φ]]) * TAN(EToTable[[#This Row],[δ (rad)]])), "")</f>
        <v/>
      </c>
      <c r="Q1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" s="35" t="str">
        <f xml:space="preserve"> IF(ISNUMBER(EToTable[[#This Row],[ωs]]), ( 24 / PI()) * EToTable[[#This Row],[ωs]], "")</f>
        <v/>
      </c>
      <c r="S18" s="35" t="str">
        <f>IF(ISNUMBER(EToTable[[#This Row],[Тмин
(°С)]]), 0.6108 * EXP( 17.27 * EToTable[[#This Row],[Тмин
(°С)]] / (EToTable[[#This Row],[Тмин
(°С)]]+237.3)), "")</f>
        <v/>
      </c>
      <c r="T18" s="35" t="str">
        <f>IF(ISNUMBER(EToTable[[#This Row],[Тмакс
(°С)]]), 0.6108 * EXP( 17.27 * EToTable[[#This Row],[Тмакс
(°С)]] / (EToTable[[#This Row],[Тмакс
(°С)]]+237.3)), "")</f>
        <v/>
      </c>
      <c r="U18" s="35" t="str">
        <f>IF(AND(ISNUMBER(EToTable[[#This Row],[e° (Tmin)]]), ISNUMBER(EToTable[[#This Row],[e° (Tmax)]])), (EToTable[[#This Row],[e° (Tmax)]]+EToTable[[#This Row],[e° (Tmin)]])/2, "")</f>
        <v/>
      </c>
      <c r="V18" s="28" t="str">
        <f>IF(ISNUMBER(EToTable[[#This Row],[Tdew]]), 0.6108 * EXP( 17.27 * (EToTable[[#This Row],[Tdew]]) / (EToTable[[#This Row],[Tdew]]+237.3)), "")</f>
        <v/>
      </c>
      <c r="W18" s="30" t="str">
        <f xml:space="preserve"> EToTable[[#This Row],[e° (Tdew)]]</f>
        <v/>
      </c>
      <c r="X18" s="28" t="str">
        <f>IF(AND(ISNUMBER(EToTable[[#This Row],[es]]), ISNUMBER(EToTable[[#This Row],[ea]])), EToTable[[#This Row],[es]]-EToTable[[#This Row],[ea]], "")</f>
        <v/>
      </c>
      <c r="Y18" s="35" t="str">
        <f>IF(ISNUMBER(EToTable[[#This Row],[Ra]]), (as+bs)*EToTable[[#This Row],[Ra]], "")</f>
        <v/>
      </c>
      <c r="Z1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" s="35" t="str">
        <f>IF(ISNUMBER(EToTable[[#This Row],[Rs]]), (1-albedo)*EToTable[[#This Row],[Rs]], "")</f>
        <v/>
      </c>
      <c r="AB1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" s="35" t="str">
        <f>IF(AND(ISNUMBER(EToTable[[#This Row],[Rns]]), ISNUMBER(EToTable[[#This Row],[Rnl]])), EToTable[[#This Row],[Rns]]-EToTable[[#This Row],[Rnl]], "")</f>
        <v/>
      </c>
      <c r="AD1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" spans="1:31" x14ac:dyDescent="0.25">
      <c r="A19" s="20"/>
      <c r="B19" s="21"/>
      <c r="C19" s="22"/>
      <c r="D19" s="23"/>
      <c r="E19" s="46"/>
      <c r="F19" s="23"/>
      <c r="G1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" s="44" t="str">
        <f>IF(AND(ISNUMBER(EToTable[[#This Row],[Сана]]), ISNUMBER(EToTable[[#This Row],[Тмин
(°С)]])), EToTable[[#This Row],[Тмин
(°С)]]-TdewSubtract, "")</f>
        <v/>
      </c>
      <c r="I19" s="38" t="str">
        <f>IF(ISNUMBER(EToTable[[#This Row],[Сана]]), _xlfn.DAYS(EToTable[[#This Row],[Сана]], "1/1/" &amp; YEAR(EToTable[[#This Row],[Сана]])) + 1, "")</f>
        <v/>
      </c>
      <c r="J19" s="35" t="str">
        <f>IF(AND(ISNUMBER(Altitude), ISNUMBER(EToTable[[#This Row],[Сана]])),  ROUND(101.3 * POWER( (293-0.0065 * Altitude) / 293, 5.26), 2), "")</f>
        <v/>
      </c>
      <c r="K19" s="33" t="str">
        <f>IF(ISNUMBER(EToTable[[#This Row],[P]]), (Cp * EToTable[[#This Row],[P]]) / (0.622 * 2.45), "")</f>
        <v/>
      </c>
      <c r="L1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" s="35" t="str">
        <f>IF(ISNUMBER(EToTable[[#This Row],[J]]), 0.409  * SIN( (2*PI()/365) * EToTable[[#This Row],[J]] - 1.39), "")</f>
        <v/>
      </c>
      <c r="N19" s="30" t="str">
        <f>IF(ISNUMBER(EToTable[[#This Row],[J]]), ROUND(1+0.033 * COS( (2*PI()/365) * EToTable[[#This Row],[J]]), 4), "")</f>
        <v/>
      </c>
      <c r="O19" s="36" t="str">
        <f>IF(AND(ISNUMBER(Latitude), ISNUMBER(EToTable[[#This Row],[Сана]])), ROUND((Latitude / 180) * PI(), 3), "")</f>
        <v/>
      </c>
      <c r="P19" s="35" t="str">
        <f>IF(AND(ISNUMBER(EToTable[[#This Row],[φ]]), ISNUMBER(EToTable[[#This Row],[δ (rad)]])), ACOS( - 1 * TAN(EToTable[[#This Row],[φ]]) * TAN(EToTable[[#This Row],[δ (rad)]])), "")</f>
        <v/>
      </c>
      <c r="Q1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" s="35" t="str">
        <f xml:space="preserve"> IF(ISNUMBER(EToTable[[#This Row],[ωs]]), ( 24 / PI()) * EToTable[[#This Row],[ωs]], "")</f>
        <v/>
      </c>
      <c r="S19" s="35" t="str">
        <f>IF(ISNUMBER(EToTable[[#This Row],[Тмин
(°С)]]), 0.6108 * EXP( 17.27 * EToTable[[#This Row],[Тмин
(°С)]] / (EToTable[[#This Row],[Тмин
(°С)]]+237.3)), "")</f>
        <v/>
      </c>
      <c r="T19" s="35" t="str">
        <f>IF(ISNUMBER(EToTable[[#This Row],[Тмакс
(°С)]]), 0.6108 * EXP( 17.27 * EToTable[[#This Row],[Тмакс
(°С)]] / (EToTable[[#This Row],[Тмакс
(°С)]]+237.3)), "")</f>
        <v/>
      </c>
      <c r="U19" s="35" t="str">
        <f>IF(AND(ISNUMBER(EToTable[[#This Row],[e° (Tmin)]]), ISNUMBER(EToTable[[#This Row],[e° (Tmax)]])), (EToTable[[#This Row],[e° (Tmax)]]+EToTable[[#This Row],[e° (Tmin)]])/2, "")</f>
        <v/>
      </c>
      <c r="V19" s="28" t="str">
        <f>IF(ISNUMBER(EToTable[[#This Row],[Tdew]]), 0.6108 * EXP( 17.27 * (EToTable[[#This Row],[Tdew]]) / (EToTable[[#This Row],[Tdew]]+237.3)), "")</f>
        <v/>
      </c>
      <c r="W19" s="30" t="str">
        <f xml:space="preserve"> EToTable[[#This Row],[e° (Tdew)]]</f>
        <v/>
      </c>
      <c r="X19" s="28" t="str">
        <f>IF(AND(ISNUMBER(EToTable[[#This Row],[es]]), ISNUMBER(EToTable[[#This Row],[ea]])), EToTable[[#This Row],[es]]-EToTable[[#This Row],[ea]], "")</f>
        <v/>
      </c>
      <c r="Y19" s="35" t="str">
        <f>IF(ISNUMBER(EToTable[[#This Row],[Ra]]), (as+bs)*EToTable[[#This Row],[Ra]], "")</f>
        <v/>
      </c>
      <c r="Z1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" s="35" t="str">
        <f>IF(ISNUMBER(EToTable[[#This Row],[Rs]]), (1-albedo)*EToTable[[#This Row],[Rs]], "")</f>
        <v/>
      </c>
      <c r="AB1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" s="35" t="str">
        <f>IF(AND(ISNUMBER(EToTable[[#This Row],[Rns]]), ISNUMBER(EToTable[[#This Row],[Rnl]])), EToTable[[#This Row],[Rns]]-EToTable[[#This Row],[Rnl]], "")</f>
        <v/>
      </c>
      <c r="AD1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" spans="1:31" x14ac:dyDescent="0.25">
      <c r="A20" s="20"/>
      <c r="B20" s="21"/>
      <c r="C20" s="22"/>
      <c r="D20" s="23"/>
      <c r="E20" s="46"/>
      <c r="F20" s="23"/>
      <c r="G2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" s="44" t="str">
        <f>IF(AND(ISNUMBER(EToTable[[#This Row],[Сана]]), ISNUMBER(EToTable[[#This Row],[Тмин
(°С)]])), EToTable[[#This Row],[Тмин
(°С)]]-TdewSubtract, "")</f>
        <v/>
      </c>
      <c r="I20" s="38" t="str">
        <f>IF(ISNUMBER(EToTable[[#This Row],[Сана]]), _xlfn.DAYS(EToTable[[#This Row],[Сана]], "1/1/" &amp; YEAR(EToTable[[#This Row],[Сана]])) + 1, "")</f>
        <v/>
      </c>
      <c r="J20" s="35" t="str">
        <f>IF(AND(ISNUMBER(Altitude), ISNUMBER(EToTable[[#This Row],[Сана]])),  ROUND(101.3 * POWER( (293-0.0065 * Altitude) / 293, 5.26), 2), "")</f>
        <v/>
      </c>
      <c r="K20" s="33" t="str">
        <f>IF(ISNUMBER(EToTable[[#This Row],[P]]), (Cp * EToTable[[#This Row],[P]]) / (0.622 * 2.45), "")</f>
        <v/>
      </c>
      <c r="L2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" s="35" t="str">
        <f>IF(ISNUMBER(EToTable[[#This Row],[J]]), 0.409  * SIN( (2*PI()/365) * EToTable[[#This Row],[J]] - 1.39), "")</f>
        <v/>
      </c>
      <c r="N20" s="30" t="str">
        <f>IF(ISNUMBER(EToTable[[#This Row],[J]]), ROUND(1+0.033 * COS( (2*PI()/365) * EToTable[[#This Row],[J]]), 4), "")</f>
        <v/>
      </c>
      <c r="O20" s="36" t="str">
        <f>IF(AND(ISNUMBER(Latitude), ISNUMBER(EToTable[[#This Row],[Сана]])), ROUND((Latitude / 180) * PI(), 3), "")</f>
        <v/>
      </c>
      <c r="P20" s="35" t="str">
        <f>IF(AND(ISNUMBER(EToTable[[#This Row],[φ]]), ISNUMBER(EToTable[[#This Row],[δ (rad)]])), ACOS( - 1 * TAN(EToTable[[#This Row],[φ]]) * TAN(EToTable[[#This Row],[δ (rad)]])), "")</f>
        <v/>
      </c>
      <c r="Q2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" s="35" t="str">
        <f xml:space="preserve"> IF(ISNUMBER(EToTable[[#This Row],[ωs]]), ( 24 / PI()) * EToTable[[#This Row],[ωs]], "")</f>
        <v/>
      </c>
      <c r="S20" s="35" t="str">
        <f>IF(ISNUMBER(EToTable[[#This Row],[Тмин
(°С)]]), 0.6108 * EXP( 17.27 * EToTable[[#This Row],[Тмин
(°С)]] / (EToTable[[#This Row],[Тмин
(°С)]]+237.3)), "")</f>
        <v/>
      </c>
      <c r="T20" s="35" t="str">
        <f>IF(ISNUMBER(EToTable[[#This Row],[Тмакс
(°С)]]), 0.6108 * EXP( 17.27 * EToTable[[#This Row],[Тмакс
(°С)]] / (EToTable[[#This Row],[Тмакс
(°С)]]+237.3)), "")</f>
        <v/>
      </c>
      <c r="U20" s="35" t="str">
        <f>IF(AND(ISNUMBER(EToTable[[#This Row],[e° (Tmin)]]), ISNUMBER(EToTable[[#This Row],[e° (Tmax)]])), (EToTable[[#This Row],[e° (Tmax)]]+EToTable[[#This Row],[e° (Tmin)]])/2, "")</f>
        <v/>
      </c>
      <c r="V20" s="28" t="str">
        <f>IF(ISNUMBER(EToTable[[#This Row],[Tdew]]), 0.6108 * EXP( 17.27 * (EToTable[[#This Row],[Tdew]]) / (EToTable[[#This Row],[Tdew]]+237.3)), "")</f>
        <v/>
      </c>
      <c r="W20" s="30" t="str">
        <f xml:space="preserve"> EToTable[[#This Row],[e° (Tdew)]]</f>
        <v/>
      </c>
      <c r="X20" s="28" t="str">
        <f>IF(AND(ISNUMBER(EToTable[[#This Row],[es]]), ISNUMBER(EToTable[[#This Row],[ea]])), EToTable[[#This Row],[es]]-EToTable[[#This Row],[ea]], "")</f>
        <v/>
      </c>
      <c r="Y20" s="35" t="str">
        <f>IF(ISNUMBER(EToTable[[#This Row],[Ra]]), (as+bs)*EToTable[[#This Row],[Ra]], "")</f>
        <v/>
      </c>
      <c r="Z2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" s="35" t="str">
        <f>IF(ISNUMBER(EToTable[[#This Row],[Rs]]), (1-albedo)*EToTable[[#This Row],[Rs]], "")</f>
        <v/>
      </c>
      <c r="AB2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" s="35" t="str">
        <f>IF(AND(ISNUMBER(EToTable[[#This Row],[Rns]]), ISNUMBER(EToTable[[#This Row],[Rnl]])), EToTable[[#This Row],[Rns]]-EToTable[[#This Row],[Rnl]], "")</f>
        <v/>
      </c>
      <c r="AD2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" spans="1:31" x14ac:dyDescent="0.25">
      <c r="A21" s="20"/>
      <c r="B21" s="21"/>
      <c r="C21" s="22"/>
      <c r="D21" s="23"/>
      <c r="E21" s="46"/>
      <c r="F21" s="23"/>
      <c r="G2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" s="44" t="str">
        <f>IF(AND(ISNUMBER(EToTable[[#This Row],[Сана]]), ISNUMBER(EToTable[[#This Row],[Тмин
(°С)]])), EToTable[[#This Row],[Тмин
(°С)]]-TdewSubtract, "")</f>
        <v/>
      </c>
      <c r="I21" s="38" t="str">
        <f>IF(ISNUMBER(EToTable[[#This Row],[Сана]]), _xlfn.DAYS(EToTable[[#This Row],[Сана]], "1/1/" &amp; YEAR(EToTable[[#This Row],[Сана]])) + 1, "")</f>
        <v/>
      </c>
      <c r="J21" s="35" t="str">
        <f>IF(AND(ISNUMBER(Altitude), ISNUMBER(EToTable[[#This Row],[Сана]])),  ROUND(101.3 * POWER( (293-0.0065 * Altitude) / 293, 5.26), 2), "")</f>
        <v/>
      </c>
      <c r="K21" s="33" t="str">
        <f>IF(ISNUMBER(EToTable[[#This Row],[P]]), (Cp * EToTable[[#This Row],[P]]) / (0.622 * 2.45), "")</f>
        <v/>
      </c>
      <c r="L2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" s="35" t="str">
        <f>IF(ISNUMBER(EToTable[[#This Row],[J]]), 0.409  * SIN( (2*PI()/365) * EToTable[[#This Row],[J]] - 1.39), "")</f>
        <v/>
      </c>
      <c r="N21" s="30" t="str">
        <f>IF(ISNUMBER(EToTable[[#This Row],[J]]), ROUND(1+0.033 * COS( (2*PI()/365) * EToTable[[#This Row],[J]]), 4), "")</f>
        <v/>
      </c>
      <c r="O21" s="36" t="str">
        <f>IF(AND(ISNUMBER(Latitude), ISNUMBER(EToTable[[#This Row],[Сана]])), ROUND((Latitude / 180) * PI(), 3), "")</f>
        <v/>
      </c>
      <c r="P21" s="35" t="str">
        <f>IF(AND(ISNUMBER(EToTable[[#This Row],[φ]]), ISNUMBER(EToTable[[#This Row],[δ (rad)]])), ACOS( - 1 * TAN(EToTable[[#This Row],[φ]]) * TAN(EToTable[[#This Row],[δ (rad)]])), "")</f>
        <v/>
      </c>
      <c r="Q2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" s="35" t="str">
        <f xml:space="preserve"> IF(ISNUMBER(EToTable[[#This Row],[ωs]]), ( 24 / PI()) * EToTable[[#This Row],[ωs]], "")</f>
        <v/>
      </c>
      <c r="S21" s="35" t="str">
        <f>IF(ISNUMBER(EToTable[[#This Row],[Тмин
(°С)]]), 0.6108 * EXP( 17.27 * EToTable[[#This Row],[Тмин
(°С)]] / (EToTable[[#This Row],[Тмин
(°С)]]+237.3)), "")</f>
        <v/>
      </c>
      <c r="T21" s="35" t="str">
        <f>IF(ISNUMBER(EToTable[[#This Row],[Тмакс
(°С)]]), 0.6108 * EXP( 17.27 * EToTable[[#This Row],[Тмакс
(°С)]] / (EToTable[[#This Row],[Тмакс
(°С)]]+237.3)), "")</f>
        <v/>
      </c>
      <c r="U21" s="35" t="str">
        <f>IF(AND(ISNUMBER(EToTable[[#This Row],[e° (Tmin)]]), ISNUMBER(EToTable[[#This Row],[e° (Tmax)]])), (EToTable[[#This Row],[e° (Tmax)]]+EToTable[[#This Row],[e° (Tmin)]])/2, "")</f>
        <v/>
      </c>
      <c r="V21" s="28" t="str">
        <f>IF(ISNUMBER(EToTable[[#This Row],[Tdew]]), 0.6108 * EXP( 17.27 * (EToTable[[#This Row],[Tdew]]) / (EToTable[[#This Row],[Tdew]]+237.3)), "")</f>
        <v/>
      </c>
      <c r="W21" s="30" t="str">
        <f xml:space="preserve"> EToTable[[#This Row],[e° (Tdew)]]</f>
        <v/>
      </c>
      <c r="X21" s="28" t="str">
        <f>IF(AND(ISNUMBER(EToTable[[#This Row],[es]]), ISNUMBER(EToTable[[#This Row],[ea]])), EToTable[[#This Row],[es]]-EToTable[[#This Row],[ea]], "")</f>
        <v/>
      </c>
      <c r="Y21" s="35" t="str">
        <f>IF(ISNUMBER(EToTable[[#This Row],[Ra]]), (as+bs)*EToTable[[#This Row],[Ra]], "")</f>
        <v/>
      </c>
      <c r="Z2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" s="35" t="str">
        <f>IF(ISNUMBER(EToTable[[#This Row],[Rs]]), (1-albedo)*EToTable[[#This Row],[Rs]], "")</f>
        <v/>
      </c>
      <c r="AB2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" s="35" t="str">
        <f>IF(AND(ISNUMBER(EToTable[[#This Row],[Rns]]), ISNUMBER(EToTable[[#This Row],[Rnl]])), EToTable[[#This Row],[Rns]]-EToTable[[#This Row],[Rnl]], "")</f>
        <v/>
      </c>
      <c r="AD2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" spans="1:31" x14ac:dyDescent="0.25">
      <c r="A22" s="20"/>
      <c r="B22" s="21"/>
      <c r="C22" s="22"/>
      <c r="D22" s="23"/>
      <c r="E22" s="46"/>
      <c r="F22" s="23"/>
      <c r="G2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" s="44" t="str">
        <f>IF(AND(ISNUMBER(EToTable[[#This Row],[Сана]]), ISNUMBER(EToTable[[#This Row],[Тмин
(°С)]])), EToTable[[#This Row],[Тмин
(°С)]]-TdewSubtract, "")</f>
        <v/>
      </c>
      <c r="I22" s="38" t="str">
        <f>IF(ISNUMBER(EToTable[[#This Row],[Сана]]), _xlfn.DAYS(EToTable[[#This Row],[Сана]], "1/1/" &amp; YEAR(EToTable[[#This Row],[Сана]])) + 1, "")</f>
        <v/>
      </c>
      <c r="J22" s="35" t="str">
        <f>IF(AND(ISNUMBER(Altitude), ISNUMBER(EToTable[[#This Row],[Сана]])),  ROUND(101.3 * POWER( (293-0.0065 * Altitude) / 293, 5.26), 2), "")</f>
        <v/>
      </c>
      <c r="K22" s="33" t="str">
        <f>IF(ISNUMBER(EToTable[[#This Row],[P]]), (Cp * EToTable[[#This Row],[P]]) / (0.622 * 2.45), "")</f>
        <v/>
      </c>
      <c r="L2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" s="35" t="str">
        <f>IF(ISNUMBER(EToTable[[#This Row],[J]]), 0.409  * SIN( (2*PI()/365) * EToTable[[#This Row],[J]] - 1.39), "")</f>
        <v/>
      </c>
      <c r="N22" s="30" t="str">
        <f>IF(ISNUMBER(EToTable[[#This Row],[J]]), ROUND(1+0.033 * COS( (2*PI()/365) * EToTable[[#This Row],[J]]), 4), "")</f>
        <v/>
      </c>
      <c r="O22" s="36" t="str">
        <f>IF(AND(ISNUMBER(Latitude), ISNUMBER(EToTable[[#This Row],[Сана]])), ROUND((Latitude / 180) * PI(), 3), "")</f>
        <v/>
      </c>
      <c r="P22" s="35" t="str">
        <f>IF(AND(ISNUMBER(EToTable[[#This Row],[φ]]), ISNUMBER(EToTable[[#This Row],[δ (rad)]])), ACOS( - 1 * TAN(EToTable[[#This Row],[φ]]) * TAN(EToTable[[#This Row],[δ (rad)]])), "")</f>
        <v/>
      </c>
      <c r="Q2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" s="35" t="str">
        <f xml:space="preserve"> IF(ISNUMBER(EToTable[[#This Row],[ωs]]), ( 24 / PI()) * EToTable[[#This Row],[ωs]], "")</f>
        <v/>
      </c>
      <c r="S22" s="35" t="str">
        <f>IF(ISNUMBER(EToTable[[#This Row],[Тмин
(°С)]]), 0.6108 * EXP( 17.27 * EToTable[[#This Row],[Тмин
(°С)]] / (EToTable[[#This Row],[Тмин
(°С)]]+237.3)), "")</f>
        <v/>
      </c>
      <c r="T22" s="35" t="str">
        <f>IF(ISNUMBER(EToTable[[#This Row],[Тмакс
(°С)]]), 0.6108 * EXP( 17.27 * EToTable[[#This Row],[Тмакс
(°С)]] / (EToTable[[#This Row],[Тмакс
(°С)]]+237.3)), "")</f>
        <v/>
      </c>
      <c r="U22" s="35" t="str">
        <f>IF(AND(ISNUMBER(EToTable[[#This Row],[e° (Tmin)]]), ISNUMBER(EToTable[[#This Row],[e° (Tmax)]])), (EToTable[[#This Row],[e° (Tmax)]]+EToTable[[#This Row],[e° (Tmin)]])/2, "")</f>
        <v/>
      </c>
      <c r="V22" s="28" t="str">
        <f>IF(ISNUMBER(EToTable[[#This Row],[Tdew]]), 0.6108 * EXP( 17.27 * (EToTable[[#This Row],[Tdew]]) / (EToTable[[#This Row],[Tdew]]+237.3)), "")</f>
        <v/>
      </c>
      <c r="W22" s="30" t="str">
        <f xml:space="preserve"> EToTable[[#This Row],[e° (Tdew)]]</f>
        <v/>
      </c>
      <c r="X22" s="28" t="str">
        <f>IF(AND(ISNUMBER(EToTable[[#This Row],[es]]), ISNUMBER(EToTable[[#This Row],[ea]])), EToTable[[#This Row],[es]]-EToTable[[#This Row],[ea]], "")</f>
        <v/>
      </c>
      <c r="Y22" s="35" t="str">
        <f>IF(ISNUMBER(EToTable[[#This Row],[Ra]]), (as+bs)*EToTable[[#This Row],[Ra]], "")</f>
        <v/>
      </c>
      <c r="Z2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" s="35" t="str">
        <f>IF(ISNUMBER(EToTable[[#This Row],[Rs]]), (1-albedo)*EToTable[[#This Row],[Rs]], "")</f>
        <v/>
      </c>
      <c r="AB2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" s="35" t="str">
        <f>IF(AND(ISNUMBER(EToTable[[#This Row],[Rns]]), ISNUMBER(EToTable[[#This Row],[Rnl]])), EToTable[[#This Row],[Rns]]-EToTable[[#This Row],[Rnl]], "")</f>
        <v/>
      </c>
      <c r="AD2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" spans="1:31" x14ac:dyDescent="0.25">
      <c r="A23" s="20"/>
      <c r="B23" s="21"/>
      <c r="C23" s="22"/>
      <c r="D23" s="23"/>
      <c r="E23" s="46"/>
      <c r="F23" s="23"/>
      <c r="G2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" s="44" t="str">
        <f>IF(AND(ISNUMBER(EToTable[[#This Row],[Сана]]), ISNUMBER(EToTable[[#This Row],[Тмин
(°С)]])), EToTable[[#This Row],[Тмин
(°С)]]-TdewSubtract, "")</f>
        <v/>
      </c>
      <c r="I23" s="38" t="str">
        <f>IF(ISNUMBER(EToTable[[#This Row],[Сана]]), _xlfn.DAYS(EToTable[[#This Row],[Сана]], "1/1/" &amp; YEAR(EToTable[[#This Row],[Сана]])) + 1, "")</f>
        <v/>
      </c>
      <c r="J23" s="35" t="str">
        <f>IF(AND(ISNUMBER(Altitude), ISNUMBER(EToTable[[#This Row],[Сана]])),  ROUND(101.3 * POWER( (293-0.0065 * Altitude) / 293, 5.26), 2), "")</f>
        <v/>
      </c>
      <c r="K23" s="33" t="str">
        <f>IF(ISNUMBER(EToTable[[#This Row],[P]]), (Cp * EToTable[[#This Row],[P]]) / (0.622 * 2.45), "")</f>
        <v/>
      </c>
      <c r="L2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" s="35" t="str">
        <f>IF(ISNUMBER(EToTable[[#This Row],[J]]), 0.409  * SIN( (2*PI()/365) * EToTable[[#This Row],[J]] - 1.39), "")</f>
        <v/>
      </c>
      <c r="N23" s="30" t="str">
        <f>IF(ISNUMBER(EToTable[[#This Row],[J]]), ROUND(1+0.033 * COS( (2*PI()/365) * EToTable[[#This Row],[J]]), 4), "")</f>
        <v/>
      </c>
      <c r="O23" s="36" t="str">
        <f>IF(AND(ISNUMBER(Latitude), ISNUMBER(EToTable[[#This Row],[Сана]])), ROUND((Latitude / 180) * PI(), 3), "")</f>
        <v/>
      </c>
      <c r="P23" s="35" t="str">
        <f>IF(AND(ISNUMBER(EToTable[[#This Row],[φ]]), ISNUMBER(EToTable[[#This Row],[δ (rad)]])), ACOS( - 1 * TAN(EToTable[[#This Row],[φ]]) * TAN(EToTable[[#This Row],[δ (rad)]])), "")</f>
        <v/>
      </c>
      <c r="Q2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" s="35" t="str">
        <f xml:space="preserve"> IF(ISNUMBER(EToTable[[#This Row],[ωs]]), ( 24 / PI()) * EToTable[[#This Row],[ωs]], "")</f>
        <v/>
      </c>
      <c r="S23" s="35" t="str">
        <f>IF(ISNUMBER(EToTable[[#This Row],[Тмин
(°С)]]), 0.6108 * EXP( 17.27 * EToTable[[#This Row],[Тмин
(°С)]] / (EToTable[[#This Row],[Тмин
(°С)]]+237.3)), "")</f>
        <v/>
      </c>
      <c r="T23" s="35" t="str">
        <f>IF(ISNUMBER(EToTable[[#This Row],[Тмакс
(°С)]]), 0.6108 * EXP( 17.27 * EToTable[[#This Row],[Тмакс
(°С)]] / (EToTable[[#This Row],[Тмакс
(°С)]]+237.3)), "")</f>
        <v/>
      </c>
      <c r="U23" s="35" t="str">
        <f>IF(AND(ISNUMBER(EToTable[[#This Row],[e° (Tmin)]]), ISNUMBER(EToTable[[#This Row],[e° (Tmax)]])), (EToTable[[#This Row],[e° (Tmax)]]+EToTable[[#This Row],[e° (Tmin)]])/2, "")</f>
        <v/>
      </c>
      <c r="V23" s="28" t="str">
        <f>IF(ISNUMBER(EToTable[[#This Row],[Tdew]]), 0.6108 * EXP( 17.27 * (EToTable[[#This Row],[Tdew]]) / (EToTable[[#This Row],[Tdew]]+237.3)), "")</f>
        <v/>
      </c>
      <c r="W23" s="30" t="str">
        <f xml:space="preserve"> EToTable[[#This Row],[e° (Tdew)]]</f>
        <v/>
      </c>
      <c r="X23" s="28" t="str">
        <f>IF(AND(ISNUMBER(EToTable[[#This Row],[es]]), ISNUMBER(EToTable[[#This Row],[ea]])), EToTable[[#This Row],[es]]-EToTable[[#This Row],[ea]], "")</f>
        <v/>
      </c>
      <c r="Y23" s="35" t="str">
        <f>IF(ISNUMBER(EToTable[[#This Row],[Ra]]), (as+bs)*EToTable[[#This Row],[Ra]], "")</f>
        <v/>
      </c>
      <c r="Z2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" s="35" t="str">
        <f>IF(ISNUMBER(EToTable[[#This Row],[Rs]]), (1-albedo)*EToTable[[#This Row],[Rs]], "")</f>
        <v/>
      </c>
      <c r="AB2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" s="35" t="str">
        <f>IF(AND(ISNUMBER(EToTable[[#This Row],[Rns]]), ISNUMBER(EToTable[[#This Row],[Rnl]])), EToTable[[#This Row],[Rns]]-EToTable[[#This Row],[Rnl]], "")</f>
        <v/>
      </c>
      <c r="AD2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" spans="1:31" x14ac:dyDescent="0.25">
      <c r="A24" s="20"/>
      <c r="B24" s="21"/>
      <c r="C24" s="22"/>
      <c r="D24" s="23"/>
      <c r="E24" s="46"/>
      <c r="F24" s="23"/>
      <c r="G2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" s="44" t="str">
        <f>IF(AND(ISNUMBER(EToTable[[#This Row],[Сана]]), ISNUMBER(EToTable[[#This Row],[Тмин
(°С)]])), EToTable[[#This Row],[Тмин
(°С)]]-TdewSubtract, "")</f>
        <v/>
      </c>
      <c r="I24" s="38" t="str">
        <f>IF(ISNUMBER(EToTable[[#This Row],[Сана]]), _xlfn.DAYS(EToTable[[#This Row],[Сана]], "1/1/" &amp; YEAR(EToTable[[#This Row],[Сана]])) + 1, "")</f>
        <v/>
      </c>
      <c r="J24" s="35" t="str">
        <f>IF(AND(ISNUMBER(Altitude), ISNUMBER(EToTable[[#This Row],[Сана]])),  ROUND(101.3 * POWER( (293-0.0065 * Altitude) / 293, 5.26), 2), "")</f>
        <v/>
      </c>
      <c r="K24" s="33" t="str">
        <f>IF(ISNUMBER(EToTable[[#This Row],[P]]), (Cp * EToTable[[#This Row],[P]]) / (0.622 * 2.45), "")</f>
        <v/>
      </c>
      <c r="L2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" s="35" t="str">
        <f>IF(ISNUMBER(EToTable[[#This Row],[J]]), 0.409  * SIN( (2*PI()/365) * EToTable[[#This Row],[J]] - 1.39), "")</f>
        <v/>
      </c>
      <c r="N24" s="30" t="str">
        <f>IF(ISNUMBER(EToTable[[#This Row],[J]]), ROUND(1+0.033 * COS( (2*PI()/365) * EToTable[[#This Row],[J]]), 4), "")</f>
        <v/>
      </c>
      <c r="O24" s="36" t="str">
        <f>IF(AND(ISNUMBER(Latitude), ISNUMBER(EToTable[[#This Row],[Сана]])), ROUND((Latitude / 180) * PI(), 3), "")</f>
        <v/>
      </c>
      <c r="P24" s="35" t="str">
        <f>IF(AND(ISNUMBER(EToTable[[#This Row],[φ]]), ISNUMBER(EToTable[[#This Row],[δ (rad)]])), ACOS( - 1 * TAN(EToTable[[#This Row],[φ]]) * TAN(EToTable[[#This Row],[δ (rad)]])), "")</f>
        <v/>
      </c>
      <c r="Q2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" s="35" t="str">
        <f xml:space="preserve"> IF(ISNUMBER(EToTable[[#This Row],[ωs]]), ( 24 / PI()) * EToTable[[#This Row],[ωs]], "")</f>
        <v/>
      </c>
      <c r="S24" s="35" t="str">
        <f>IF(ISNUMBER(EToTable[[#This Row],[Тмин
(°С)]]), 0.6108 * EXP( 17.27 * EToTable[[#This Row],[Тмин
(°С)]] / (EToTable[[#This Row],[Тмин
(°С)]]+237.3)), "")</f>
        <v/>
      </c>
      <c r="T24" s="35" t="str">
        <f>IF(ISNUMBER(EToTable[[#This Row],[Тмакс
(°С)]]), 0.6108 * EXP( 17.27 * EToTable[[#This Row],[Тмакс
(°С)]] / (EToTable[[#This Row],[Тмакс
(°С)]]+237.3)), "")</f>
        <v/>
      </c>
      <c r="U24" s="35" t="str">
        <f>IF(AND(ISNUMBER(EToTable[[#This Row],[e° (Tmin)]]), ISNUMBER(EToTable[[#This Row],[e° (Tmax)]])), (EToTable[[#This Row],[e° (Tmax)]]+EToTable[[#This Row],[e° (Tmin)]])/2, "")</f>
        <v/>
      </c>
      <c r="V24" s="28" t="str">
        <f>IF(ISNUMBER(EToTable[[#This Row],[Tdew]]), 0.6108 * EXP( 17.27 * (EToTable[[#This Row],[Tdew]]) / (EToTable[[#This Row],[Tdew]]+237.3)), "")</f>
        <v/>
      </c>
      <c r="W24" s="30" t="str">
        <f xml:space="preserve"> EToTable[[#This Row],[e° (Tdew)]]</f>
        <v/>
      </c>
      <c r="X24" s="28" t="str">
        <f>IF(AND(ISNUMBER(EToTable[[#This Row],[es]]), ISNUMBER(EToTable[[#This Row],[ea]])), EToTable[[#This Row],[es]]-EToTable[[#This Row],[ea]], "")</f>
        <v/>
      </c>
      <c r="Y24" s="35" t="str">
        <f>IF(ISNUMBER(EToTable[[#This Row],[Ra]]), (as+bs)*EToTable[[#This Row],[Ra]], "")</f>
        <v/>
      </c>
      <c r="Z2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" s="35" t="str">
        <f>IF(ISNUMBER(EToTable[[#This Row],[Rs]]), (1-albedo)*EToTable[[#This Row],[Rs]], "")</f>
        <v/>
      </c>
      <c r="AB2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" s="35" t="str">
        <f>IF(AND(ISNUMBER(EToTable[[#This Row],[Rns]]), ISNUMBER(EToTable[[#This Row],[Rnl]])), EToTable[[#This Row],[Rns]]-EToTable[[#This Row],[Rnl]], "")</f>
        <v/>
      </c>
      <c r="AD2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" spans="1:31" x14ac:dyDescent="0.25">
      <c r="A25" s="20"/>
      <c r="B25" s="21"/>
      <c r="C25" s="22"/>
      <c r="D25" s="23"/>
      <c r="E25" s="46"/>
      <c r="F25" s="23"/>
      <c r="G2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" s="44" t="str">
        <f>IF(AND(ISNUMBER(EToTable[[#This Row],[Сана]]), ISNUMBER(EToTable[[#This Row],[Тмин
(°С)]])), EToTable[[#This Row],[Тмин
(°С)]]-TdewSubtract, "")</f>
        <v/>
      </c>
      <c r="I25" s="38" t="str">
        <f>IF(ISNUMBER(EToTable[[#This Row],[Сана]]), _xlfn.DAYS(EToTable[[#This Row],[Сана]], "1/1/" &amp; YEAR(EToTable[[#This Row],[Сана]])) + 1, "")</f>
        <v/>
      </c>
      <c r="J25" s="35" t="str">
        <f>IF(AND(ISNUMBER(Altitude), ISNUMBER(EToTable[[#This Row],[Сана]])),  ROUND(101.3 * POWER( (293-0.0065 * Altitude) / 293, 5.26), 2), "")</f>
        <v/>
      </c>
      <c r="K25" s="33" t="str">
        <f>IF(ISNUMBER(EToTable[[#This Row],[P]]), (Cp * EToTable[[#This Row],[P]]) / (0.622 * 2.45), "")</f>
        <v/>
      </c>
      <c r="L2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" s="35" t="str">
        <f>IF(ISNUMBER(EToTable[[#This Row],[J]]), 0.409  * SIN( (2*PI()/365) * EToTable[[#This Row],[J]] - 1.39), "")</f>
        <v/>
      </c>
      <c r="N25" s="30" t="str">
        <f>IF(ISNUMBER(EToTable[[#This Row],[J]]), ROUND(1+0.033 * COS( (2*PI()/365) * EToTable[[#This Row],[J]]), 4), "")</f>
        <v/>
      </c>
      <c r="O25" s="36" t="str">
        <f>IF(AND(ISNUMBER(Latitude), ISNUMBER(EToTable[[#This Row],[Сана]])), ROUND((Latitude / 180) * PI(), 3), "")</f>
        <v/>
      </c>
      <c r="P25" s="35" t="str">
        <f>IF(AND(ISNUMBER(EToTable[[#This Row],[φ]]), ISNUMBER(EToTable[[#This Row],[δ (rad)]])), ACOS( - 1 * TAN(EToTable[[#This Row],[φ]]) * TAN(EToTable[[#This Row],[δ (rad)]])), "")</f>
        <v/>
      </c>
      <c r="Q2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" s="35" t="str">
        <f xml:space="preserve"> IF(ISNUMBER(EToTable[[#This Row],[ωs]]), ( 24 / PI()) * EToTable[[#This Row],[ωs]], "")</f>
        <v/>
      </c>
      <c r="S25" s="35" t="str">
        <f>IF(ISNUMBER(EToTable[[#This Row],[Тмин
(°С)]]), 0.6108 * EXP( 17.27 * EToTable[[#This Row],[Тмин
(°С)]] / (EToTable[[#This Row],[Тмин
(°С)]]+237.3)), "")</f>
        <v/>
      </c>
      <c r="T25" s="35" t="str">
        <f>IF(ISNUMBER(EToTable[[#This Row],[Тмакс
(°С)]]), 0.6108 * EXP( 17.27 * EToTable[[#This Row],[Тмакс
(°С)]] / (EToTable[[#This Row],[Тмакс
(°С)]]+237.3)), "")</f>
        <v/>
      </c>
      <c r="U25" s="35" t="str">
        <f>IF(AND(ISNUMBER(EToTable[[#This Row],[e° (Tmin)]]), ISNUMBER(EToTable[[#This Row],[e° (Tmax)]])), (EToTable[[#This Row],[e° (Tmax)]]+EToTable[[#This Row],[e° (Tmin)]])/2, "")</f>
        <v/>
      </c>
      <c r="V25" s="28" t="str">
        <f>IF(ISNUMBER(EToTable[[#This Row],[Tdew]]), 0.6108 * EXP( 17.27 * (EToTable[[#This Row],[Tdew]]) / (EToTable[[#This Row],[Tdew]]+237.3)), "")</f>
        <v/>
      </c>
      <c r="W25" s="30" t="str">
        <f xml:space="preserve"> EToTable[[#This Row],[e° (Tdew)]]</f>
        <v/>
      </c>
      <c r="X25" s="28" t="str">
        <f>IF(AND(ISNUMBER(EToTable[[#This Row],[es]]), ISNUMBER(EToTable[[#This Row],[ea]])), EToTable[[#This Row],[es]]-EToTable[[#This Row],[ea]], "")</f>
        <v/>
      </c>
      <c r="Y25" s="35" t="str">
        <f>IF(ISNUMBER(EToTable[[#This Row],[Ra]]), (as+bs)*EToTable[[#This Row],[Ra]], "")</f>
        <v/>
      </c>
      <c r="Z2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" s="35" t="str">
        <f>IF(ISNUMBER(EToTable[[#This Row],[Rs]]), (1-albedo)*EToTable[[#This Row],[Rs]], "")</f>
        <v/>
      </c>
      <c r="AB2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" s="35" t="str">
        <f>IF(AND(ISNUMBER(EToTable[[#This Row],[Rns]]), ISNUMBER(EToTable[[#This Row],[Rnl]])), EToTable[[#This Row],[Rns]]-EToTable[[#This Row],[Rnl]], "")</f>
        <v/>
      </c>
      <c r="AD2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6" spans="1:31" x14ac:dyDescent="0.25">
      <c r="A26" s="20"/>
      <c r="B26" s="21"/>
      <c r="C26" s="22"/>
      <c r="D26" s="23"/>
      <c r="E26" s="46"/>
      <c r="F26" s="23"/>
      <c r="G2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6" s="44" t="str">
        <f>IF(AND(ISNUMBER(EToTable[[#This Row],[Сана]]), ISNUMBER(EToTable[[#This Row],[Тмин
(°С)]])), EToTable[[#This Row],[Тмин
(°С)]]-TdewSubtract, "")</f>
        <v/>
      </c>
      <c r="I26" s="38" t="str">
        <f>IF(ISNUMBER(EToTable[[#This Row],[Сана]]), _xlfn.DAYS(EToTable[[#This Row],[Сана]], "1/1/" &amp; YEAR(EToTable[[#This Row],[Сана]])) + 1, "")</f>
        <v/>
      </c>
      <c r="J26" s="35" t="str">
        <f>IF(AND(ISNUMBER(Altitude), ISNUMBER(EToTable[[#This Row],[Сана]])),  ROUND(101.3 * POWER( (293-0.0065 * Altitude) / 293, 5.26), 2), "")</f>
        <v/>
      </c>
      <c r="K26" s="33" t="str">
        <f>IF(ISNUMBER(EToTable[[#This Row],[P]]), (Cp * EToTable[[#This Row],[P]]) / (0.622 * 2.45), "")</f>
        <v/>
      </c>
      <c r="L2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6" s="35" t="str">
        <f>IF(ISNUMBER(EToTable[[#This Row],[J]]), 0.409  * SIN( (2*PI()/365) * EToTable[[#This Row],[J]] - 1.39), "")</f>
        <v/>
      </c>
      <c r="N26" s="30" t="str">
        <f>IF(ISNUMBER(EToTable[[#This Row],[J]]), ROUND(1+0.033 * COS( (2*PI()/365) * EToTable[[#This Row],[J]]), 4), "")</f>
        <v/>
      </c>
      <c r="O26" s="36" t="str">
        <f>IF(AND(ISNUMBER(Latitude), ISNUMBER(EToTable[[#This Row],[Сана]])), ROUND((Latitude / 180) * PI(), 3), "")</f>
        <v/>
      </c>
      <c r="P26" s="35" t="str">
        <f>IF(AND(ISNUMBER(EToTable[[#This Row],[φ]]), ISNUMBER(EToTable[[#This Row],[δ (rad)]])), ACOS( - 1 * TAN(EToTable[[#This Row],[φ]]) * TAN(EToTable[[#This Row],[δ (rad)]])), "")</f>
        <v/>
      </c>
      <c r="Q2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6" s="35" t="str">
        <f xml:space="preserve"> IF(ISNUMBER(EToTable[[#This Row],[ωs]]), ( 24 / PI()) * EToTable[[#This Row],[ωs]], "")</f>
        <v/>
      </c>
      <c r="S26" s="35" t="str">
        <f>IF(ISNUMBER(EToTable[[#This Row],[Тмин
(°С)]]), 0.6108 * EXP( 17.27 * EToTable[[#This Row],[Тмин
(°С)]] / (EToTable[[#This Row],[Тмин
(°С)]]+237.3)), "")</f>
        <v/>
      </c>
      <c r="T26" s="35" t="str">
        <f>IF(ISNUMBER(EToTable[[#This Row],[Тмакс
(°С)]]), 0.6108 * EXP( 17.27 * EToTable[[#This Row],[Тмакс
(°С)]] / (EToTable[[#This Row],[Тмакс
(°С)]]+237.3)), "")</f>
        <v/>
      </c>
      <c r="U26" s="35" t="str">
        <f>IF(AND(ISNUMBER(EToTable[[#This Row],[e° (Tmin)]]), ISNUMBER(EToTable[[#This Row],[e° (Tmax)]])), (EToTable[[#This Row],[e° (Tmax)]]+EToTable[[#This Row],[e° (Tmin)]])/2, "")</f>
        <v/>
      </c>
      <c r="V26" s="28" t="str">
        <f>IF(ISNUMBER(EToTable[[#This Row],[Tdew]]), 0.6108 * EXP( 17.27 * (EToTable[[#This Row],[Tdew]]) / (EToTable[[#This Row],[Tdew]]+237.3)), "")</f>
        <v/>
      </c>
      <c r="W26" s="30" t="str">
        <f xml:space="preserve"> EToTable[[#This Row],[e° (Tdew)]]</f>
        <v/>
      </c>
      <c r="X26" s="28" t="str">
        <f>IF(AND(ISNUMBER(EToTable[[#This Row],[es]]), ISNUMBER(EToTable[[#This Row],[ea]])), EToTable[[#This Row],[es]]-EToTable[[#This Row],[ea]], "")</f>
        <v/>
      </c>
      <c r="Y26" s="35" t="str">
        <f>IF(ISNUMBER(EToTable[[#This Row],[Ra]]), (as+bs)*EToTable[[#This Row],[Ra]], "")</f>
        <v/>
      </c>
      <c r="Z2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6" s="35" t="str">
        <f>IF(ISNUMBER(EToTable[[#This Row],[Rs]]), (1-albedo)*EToTable[[#This Row],[Rs]], "")</f>
        <v/>
      </c>
      <c r="AB2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6" s="35" t="str">
        <f>IF(AND(ISNUMBER(EToTable[[#This Row],[Rns]]), ISNUMBER(EToTable[[#This Row],[Rnl]])), EToTable[[#This Row],[Rns]]-EToTable[[#This Row],[Rnl]], "")</f>
        <v/>
      </c>
      <c r="AD2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7" spans="1:31" x14ac:dyDescent="0.25">
      <c r="A27" s="20"/>
      <c r="B27" s="21"/>
      <c r="C27" s="22"/>
      <c r="D27" s="23"/>
      <c r="E27" s="46"/>
      <c r="F27" s="23"/>
      <c r="G2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7" s="44" t="str">
        <f>IF(AND(ISNUMBER(EToTable[[#This Row],[Сана]]), ISNUMBER(EToTable[[#This Row],[Тмин
(°С)]])), EToTable[[#This Row],[Тмин
(°С)]]-TdewSubtract, "")</f>
        <v/>
      </c>
      <c r="I27" s="38" t="str">
        <f>IF(ISNUMBER(EToTable[[#This Row],[Сана]]), _xlfn.DAYS(EToTable[[#This Row],[Сана]], "1/1/" &amp; YEAR(EToTable[[#This Row],[Сана]])) + 1, "")</f>
        <v/>
      </c>
      <c r="J27" s="35" t="str">
        <f>IF(AND(ISNUMBER(Altitude), ISNUMBER(EToTable[[#This Row],[Сана]])),  ROUND(101.3 * POWER( (293-0.0065 * Altitude) / 293, 5.26), 2), "")</f>
        <v/>
      </c>
      <c r="K27" s="33" t="str">
        <f>IF(ISNUMBER(EToTable[[#This Row],[P]]), (Cp * EToTable[[#This Row],[P]]) / (0.622 * 2.45), "")</f>
        <v/>
      </c>
      <c r="L2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7" s="35" t="str">
        <f>IF(ISNUMBER(EToTable[[#This Row],[J]]), 0.409  * SIN( (2*PI()/365) * EToTable[[#This Row],[J]] - 1.39), "")</f>
        <v/>
      </c>
      <c r="N27" s="30" t="str">
        <f>IF(ISNUMBER(EToTable[[#This Row],[J]]), ROUND(1+0.033 * COS( (2*PI()/365) * EToTable[[#This Row],[J]]), 4), "")</f>
        <v/>
      </c>
      <c r="O27" s="36" t="str">
        <f>IF(AND(ISNUMBER(Latitude), ISNUMBER(EToTable[[#This Row],[Сана]])), ROUND((Latitude / 180) * PI(), 3), "")</f>
        <v/>
      </c>
      <c r="P27" s="35" t="str">
        <f>IF(AND(ISNUMBER(EToTable[[#This Row],[φ]]), ISNUMBER(EToTable[[#This Row],[δ (rad)]])), ACOS( - 1 * TAN(EToTable[[#This Row],[φ]]) * TAN(EToTable[[#This Row],[δ (rad)]])), "")</f>
        <v/>
      </c>
      <c r="Q2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7" s="35" t="str">
        <f xml:space="preserve"> IF(ISNUMBER(EToTable[[#This Row],[ωs]]), ( 24 / PI()) * EToTable[[#This Row],[ωs]], "")</f>
        <v/>
      </c>
      <c r="S27" s="35" t="str">
        <f>IF(ISNUMBER(EToTable[[#This Row],[Тмин
(°С)]]), 0.6108 * EXP( 17.27 * EToTable[[#This Row],[Тмин
(°С)]] / (EToTable[[#This Row],[Тмин
(°С)]]+237.3)), "")</f>
        <v/>
      </c>
      <c r="T27" s="35" t="str">
        <f>IF(ISNUMBER(EToTable[[#This Row],[Тмакс
(°С)]]), 0.6108 * EXP( 17.27 * EToTable[[#This Row],[Тмакс
(°С)]] / (EToTable[[#This Row],[Тмакс
(°С)]]+237.3)), "")</f>
        <v/>
      </c>
      <c r="U27" s="35" t="str">
        <f>IF(AND(ISNUMBER(EToTable[[#This Row],[e° (Tmin)]]), ISNUMBER(EToTable[[#This Row],[e° (Tmax)]])), (EToTable[[#This Row],[e° (Tmax)]]+EToTable[[#This Row],[e° (Tmin)]])/2, "")</f>
        <v/>
      </c>
      <c r="V27" s="28" t="str">
        <f>IF(ISNUMBER(EToTable[[#This Row],[Tdew]]), 0.6108 * EXP( 17.27 * (EToTable[[#This Row],[Tdew]]) / (EToTable[[#This Row],[Tdew]]+237.3)), "")</f>
        <v/>
      </c>
      <c r="W27" s="30" t="str">
        <f xml:space="preserve"> EToTable[[#This Row],[e° (Tdew)]]</f>
        <v/>
      </c>
      <c r="X27" s="28" t="str">
        <f>IF(AND(ISNUMBER(EToTable[[#This Row],[es]]), ISNUMBER(EToTable[[#This Row],[ea]])), EToTable[[#This Row],[es]]-EToTable[[#This Row],[ea]], "")</f>
        <v/>
      </c>
      <c r="Y27" s="35" t="str">
        <f>IF(ISNUMBER(EToTable[[#This Row],[Ra]]), (as+bs)*EToTable[[#This Row],[Ra]], "")</f>
        <v/>
      </c>
      <c r="Z2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7" s="35" t="str">
        <f>IF(ISNUMBER(EToTable[[#This Row],[Rs]]), (1-albedo)*EToTable[[#This Row],[Rs]], "")</f>
        <v/>
      </c>
      <c r="AB2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7" s="35" t="str">
        <f>IF(AND(ISNUMBER(EToTable[[#This Row],[Rns]]), ISNUMBER(EToTable[[#This Row],[Rnl]])), EToTable[[#This Row],[Rns]]-EToTable[[#This Row],[Rnl]], "")</f>
        <v/>
      </c>
      <c r="AD2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8" spans="1:31" x14ac:dyDescent="0.25">
      <c r="A28" s="20"/>
      <c r="B28" s="21"/>
      <c r="C28" s="22"/>
      <c r="D28" s="23"/>
      <c r="E28" s="46"/>
      <c r="F28" s="23"/>
      <c r="G2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8" s="44" t="str">
        <f>IF(AND(ISNUMBER(EToTable[[#This Row],[Сана]]), ISNUMBER(EToTable[[#This Row],[Тмин
(°С)]])), EToTable[[#This Row],[Тмин
(°С)]]-TdewSubtract, "")</f>
        <v/>
      </c>
      <c r="I28" s="38" t="str">
        <f>IF(ISNUMBER(EToTable[[#This Row],[Сана]]), _xlfn.DAYS(EToTable[[#This Row],[Сана]], "1/1/" &amp; YEAR(EToTable[[#This Row],[Сана]])) + 1, "")</f>
        <v/>
      </c>
      <c r="J28" s="35" t="str">
        <f>IF(AND(ISNUMBER(Altitude), ISNUMBER(EToTable[[#This Row],[Сана]])),  ROUND(101.3 * POWER( (293-0.0065 * Altitude) / 293, 5.26), 2), "")</f>
        <v/>
      </c>
      <c r="K28" s="33" t="str">
        <f>IF(ISNUMBER(EToTable[[#This Row],[P]]), (Cp * EToTable[[#This Row],[P]]) / (0.622 * 2.45), "")</f>
        <v/>
      </c>
      <c r="L2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8" s="35" t="str">
        <f>IF(ISNUMBER(EToTable[[#This Row],[J]]), 0.409  * SIN( (2*PI()/365) * EToTable[[#This Row],[J]] - 1.39), "")</f>
        <v/>
      </c>
      <c r="N28" s="30" t="str">
        <f>IF(ISNUMBER(EToTable[[#This Row],[J]]), ROUND(1+0.033 * COS( (2*PI()/365) * EToTable[[#This Row],[J]]), 4), "")</f>
        <v/>
      </c>
      <c r="O28" s="36" t="str">
        <f>IF(AND(ISNUMBER(Latitude), ISNUMBER(EToTable[[#This Row],[Сана]])), ROUND((Latitude / 180) * PI(), 3), "")</f>
        <v/>
      </c>
      <c r="P28" s="35" t="str">
        <f>IF(AND(ISNUMBER(EToTable[[#This Row],[φ]]), ISNUMBER(EToTable[[#This Row],[δ (rad)]])), ACOS( - 1 * TAN(EToTable[[#This Row],[φ]]) * TAN(EToTable[[#This Row],[δ (rad)]])), "")</f>
        <v/>
      </c>
      <c r="Q2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8" s="35" t="str">
        <f xml:space="preserve"> IF(ISNUMBER(EToTable[[#This Row],[ωs]]), ( 24 / PI()) * EToTable[[#This Row],[ωs]], "")</f>
        <v/>
      </c>
      <c r="S28" s="35" t="str">
        <f>IF(ISNUMBER(EToTable[[#This Row],[Тмин
(°С)]]), 0.6108 * EXP( 17.27 * EToTable[[#This Row],[Тмин
(°С)]] / (EToTable[[#This Row],[Тмин
(°С)]]+237.3)), "")</f>
        <v/>
      </c>
      <c r="T28" s="35" t="str">
        <f>IF(ISNUMBER(EToTable[[#This Row],[Тмакс
(°С)]]), 0.6108 * EXP( 17.27 * EToTable[[#This Row],[Тмакс
(°С)]] / (EToTable[[#This Row],[Тмакс
(°С)]]+237.3)), "")</f>
        <v/>
      </c>
      <c r="U28" s="35" t="str">
        <f>IF(AND(ISNUMBER(EToTable[[#This Row],[e° (Tmin)]]), ISNUMBER(EToTable[[#This Row],[e° (Tmax)]])), (EToTable[[#This Row],[e° (Tmax)]]+EToTable[[#This Row],[e° (Tmin)]])/2, "")</f>
        <v/>
      </c>
      <c r="V28" s="28" t="str">
        <f>IF(ISNUMBER(EToTable[[#This Row],[Tdew]]), 0.6108 * EXP( 17.27 * (EToTable[[#This Row],[Tdew]]) / (EToTable[[#This Row],[Tdew]]+237.3)), "")</f>
        <v/>
      </c>
      <c r="W28" s="30" t="str">
        <f xml:space="preserve"> EToTable[[#This Row],[e° (Tdew)]]</f>
        <v/>
      </c>
      <c r="X28" s="28" t="str">
        <f>IF(AND(ISNUMBER(EToTable[[#This Row],[es]]), ISNUMBER(EToTable[[#This Row],[ea]])), EToTable[[#This Row],[es]]-EToTable[[#This Row],[ea]], "")</f>
        <v/>
      </c>
      <c r="Y28" s="35" t="str">
        <f>IF(ISNUMBER(EToTable[[#This Row],[Ra]]), (as+bs)*EToTable[[#This Row],[Ra]], "")</f>
        <v/>
      </c>
      <c r="Z2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8" s="35" t="str">
        <f>IF(ISNUMBER(EToTable[[#This Row],[Rs]]), (1-albedo)*EToTable[[#This Row],[Rs]], "")</f>
        <v/>
      </c>
      <c r="AB2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8" s="35" t="str">
        <f>IF(AND(ISNUMBER(EToTable[[#This Row],[Rns]]), ISNUMBER(EToTable[[#This Row],[Rnl]])), EToTable[[#This Row],[Rns]]-EToTable[[#This Row],[Rnl]], "")</f>
        <v/>
      </c>
      <c r="AD2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9" spans="1:31" x14ac:dyDescent="0.25">
      <c r="A29" s="20"/>
      <c r="B29" s="21"/>
      <c r="C29" s="22"/>
      <c r="D29" s="23"/>
      <c r="E29" s="46"/>
      <c r="F29" s="23"/>
      <c r="G2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9" s="44" t="str">
        <f>IF(AND(ISNUMBER(EToTable[[#This Row],[Сана]]), ISNUMBER(EToTable[[#This Row],[Тмин
(°С)]])), EToTable[[#This Row],[Тмин
(°С)]]-TdewSubtract, "")</f>
        <v/>
      </c>
      <c r="I29" s="38" t="str">
        <f>IF(ISNUMBER(EToTable[[#This Row],[Сана]]), _xlfn.DAYS(EToTable[[#This Row],[Сана]], "1/1/" &amp; YEAR(EToTable[[#This Row],[Сана]])) + 1, "")</f>
        <v/>
      </c>
      <c r="J29" s="35" t="str">
        <f>IF(AND(ISNUMBER(Altitude), ISNUMBER(EToTable[[#This Row],[Сана]])),  ROUND(101.3 * POWER( (293-0.0065 * Altitude) / 293, 5.26), 2), "")</f>
        <v/>
      </c>
      <c r="K29" s="33" t="str">
        <f>IF(ISNUMBER(EToTable[[#This Row],[P]]), (Cp * EToTable[[#This Row],[P]]) / (0.622 * 2.45), "")</f>
        <v/>
      </c>
      <c r="L2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9" s="35" t="str">
        <f>IF(ISNUMBER(EToTable[[#This Row],[J]]), 0.409  * SIN( (2*PI()/365) * EToTable[[#This Row],[J]] - 1.39), "")</f>
        <v/>
      </c>
      <c r="N29" s="30" t="str">
        <f>IF(ISNUMBER(EToTable[[#This Row],[J]]), ROUND(1+0.033 * COS( (2*PI()/365) * EToTable[[#This Row],[J]]), 4), "")</f>
        <v/>
      </c>
      <c r="O29" s="36" t="str">
        <f>IF(AND(ISNUMBER(Latitude), ISNUMBER(EToTable[[#This Row],[Сана]])), ROUND((Latitude / 180) * PI(), 3), "")</f>
        <v/>
      </c>
      <c r="P29" s="35" t="str">
        <f>IF(AND(ISNUMBER(EToTable[[#This Row],[φ]]), ISNUMBER(EToTable[[#This Row],[δ (rad)]])), ACOS( - 1 * TAN(EToTable[[#This Row],[φ]]) * TAN(EToTable[[#This Row],[δ (rad)]])), "")</f>
        <v/>
      </c>
      <c r="Q2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9" s="35" t="str">
        <f xml:space="preserve"> IF(ISNUMBER(EToTable[[#This Row],[ωs]]), ( 24 / PI()) * EToTable[[#This Row],[ωs]], "")</f>
        <v/>
      </c>
      <c r="S29" s="35" t="str">
        <f>IF(ISNUMBER(EToTable[[#This Row],[Тмин
(°С)]]), 0.6108 * EXP( 17.27 * EToTable[[#This Row],[Тмин
(°С)]] / (EToTable[[#This Row],[Тмин
(°С)]]+237.3)), "")</f>
        <v/>
      </c>
      <c r="T29" s="35" t="str">
        <f>IF(ISNUMBER(EToTable[[#This Row],[Тмакс
(°С)]]), 0.6108 * EXP( 17.27 * EToTable[[#This Row],[Тмакс
(°С)]] / (EToTable[[#This Row],[Тмакс
(°С)]]+237.3)), "")</f>
        <v/>
      </c>
      <c r="U29" s="35" t="str">
        <f>IF(AND(ISNUMBER(EToTable[[#This Row],[e° (Tmin)]]), ISNUMBER(EToTable[[#This Row],[e° (Tmax)]])), (EToTable[[#This Row],[e° (Tmax)]]+EToTable[[#This Row],[e° (Tmin)]])/2, "")</f>
        <v/>
      </c>
      <c r="V29" s="28" t="str">
        <f>IF(ISNUMBER(EToTable[[#This Row],[Tdew]]), 0.6108 * EXP( 17.27 * (EToTable[[#This Row],[Tdew]]) / (EToTable[[#This Row],[Tdew]]+237.3)), "")</f>
        <v/>
      </c>
      <c r="W29" s="30" t="str">
        <f xml:space="preserve"> EToTable[[#This Row],[e° (Tdew)]]</f>
        <v/>
      </c>
      <c r="X29" s="28" t="str">
        <f>IF(AND(ISNUMBER(EToTable[[#This Row],[es]]), ISNUMBER(EToTable[[#This Row],[ea]])), EToTable[[#This Row],[es]]-EToTable[[#This Row],[ea]], "")</f>
        <v/>
      </c>
      <c r="Y29" s="35" t="str">
        <f>IF(ISNUMBER(EToTable[[#This Row],[Ra]]), (as+bs)*EToTable[[#This Row],[Ra]], "")</f>
        <v/>
      </c>
      <c r="Z2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9" s="35" t="str">
        <f>IF(ISNUMBER(EToTable[[#This Row],[Rs]]), (1-albedo)*EToTable[[#This Row],[Rs]], "")</f>
        <v/>
      </c>
      <c r="AB2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9" s="35" t="str">
        <f>IF(AND(ISNUMBER(EToTable[[#This Row],[Rns]]), ISNUMBER(EToTable[[#This Row],[Rnl]])), EToTable[[#This Row],[Rns]]-EToTable[[#This Row],[Rnl]], "")</f>
        <v/>
      </c>
      <c r="AD2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0" spans="1:31" x14ac:dyDescent="0.25">
      <c r="A30" s="20"/>
      <c r="B30" s="21"/>
      <c r="C30" s="22"/>
      <c r="D30" s="23"/>
      <c r="E30" s="46"/>
      <c r="F30" s="23"/>
      <c r="G3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0" s="44" t="str">
        <f>IF(AND(ISNUMBER(EToTable[[#This Row],[Сана]]), ISNUMBER(EToTable[[#This Row],[Тмин
(°С)]])), EToTable[[#This Row],[Тмин
(°С)]]-TdewSubtract, "")</f>
        <v/>
      </c>
      <c r="I30" s="38" t="str">
        <f>IF(ISNUMBER(EToTable[[#This Row],[Сана]]), _xlfn.DAYS(EToTable[[#This Row],[Сана]], "1/1/" &amp; YEAR(EToTable[[#This Row],[Сана]])) + 1, "")</f>
        <v/>
      </c>
      <c r="J30" s="35" t="str">
        <f>IF(AND(ISNUMBER(Altitude), ISNUMBER(EToTable[[#This Row],[Сана]])),  ROUND(101.3 * POWER( (293-0.0065 * Altitude) / 293, 5.26), 2), "")</f>
        <v/>
      </c>
      <c r="K30" s="33" t="str">
        <f>IF(ISNUMBER(EToTable[[#This Row],[P]]), (Cp * EToTable[[#This Row],[P]]) / (0.622 * 2.45), "")</f>
        <v/>
      </c>
      <c r="L3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0" s="35" t="str">
        <f>IF(ISNUMBER(EToTable[[#This Row],[J]]), 0.409  * SIN( (2*PI()/365) * EToTable[[#This Row],[J]] - 1.39), "")</f>
        <v/>
      </c>
      <c r="N30" s="30" t="str">
        <f>IF(ISNUMBER(EToTable[[#This Row],[J]]), ROUND(1+0.033 * COS( (2*PI()/365) * EToTable[[#This Row],[J]]), 4), "")</f>
        <v/>
      </c>
      <c r="O30" s="36" t="str">
        <f>IF(AND(ISNUMBER(Latitude), ISNUMBER(EToTable[[#This Row],[Сана]])), ROUND((Latitude / 180) * PI(), 3), "")</f>
        <v/>
      </c>
      <c r="P30" s="35" t="str">
        <f>IF(AND(ISNUMBER(EToTable[[#This Row],[φ]]), ISNUMBER(EToTable[[#This Row],[δ (rad)]])), ACOS( - 1 * TAN(EToTable[[#This Row],[φ]]) * TAN(EToTable[[#This Row],[δ (rad)]])), "")</f>
        <v/>
      </c>
      <c r="Q3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0" s="35" t="str">
        <f xml:space="preserve"> IF(ISNUMBER(EToTable[[#This Row],[ωs]]), ( 24 / PI()) * EToTable[[#This Row],[ωs]], "")</f>
        <v/>
      </c>
      <c r="S30" s="35" t="str">
        <f>IF(ISNUMBER(EToTable[[#This Row],[Тмин
(°С)]]), 0.6108 * EXP( 17.27 * EToTable[[#This Row],[Тмин
(°С)]] / (EToTable[[#This Row],[Тмин
(°С)]]+237.3)), "")</f>
        <v/>
      </c>
      <c r="T30" s="35" t="str">
        <f>IF(ISNUMBER(EToTable[[#This Row],[Тмакс
(°С)]]), 0.6108 * EXP( 17.27 * EToTable[[#This Row],[Тмакс
(°С)]] / (EToTable[[#This Row],[Тмакс
(°С)]]+237.3)), "")</f>
        <v/>
      </c>
      <c r="U30" s="35" t="str">
        <f>IF(AND(ISNUMBER(EToTable[[#This Row],[e° (Tmin)]]), ISNUMBER(EToTable[[#This Row],[e° (Tmax)]])), (EToTable[[#This Row],[e° (Tmax)]]+EToTable[[#This Row],[e° (Tmin)]])/2, "")</f>
        <v/>
      </c>
      <c r="V30" s="28" t="str">
        <f>IF(ISNUMBER(EToTable[[#This Row],[Tdew]]), 0.6108 * EXP( 17.27 * (EToTable[[#This Row],[Tdew]]) / (EToTable[[#This Row],[Tdew]]+237.3)), "")</f>
        <v/>
      </c>
      <c r="W30" s="30" t="str">
        <f xml:space="preserve"> EToTable[[#This Row],[e° (Tdew)]]</f>
        <v/>
      </c>
      <c r="X30" s="28" t="str">
        <f>IF(AND(ISNUMBER(EToTable[[#This Row],[es]]), ISNUMBER(EToTable[[#This Row],[ea]])), EToTable[[#This Row],[es]]-EToTable[[#This Row],[ea]], "")</f>
        <v/>
      </c>
      <c r="Y30" s="35" t="str">
        <f>IF(ISNUMBER(EToTable[[#This Row],[Ra]]), (as+bs)*EToTable[[#This Row],[Ra]], "")</f>
        <v/>
      </c>
      <c r="Z3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0" s="35" t="str">
        <f>IF(ISNUMBER(EToTable[[#This Row],[Rs]]), (1-albedo)*EToTable[[#This Row],[Rs]], "")</f>
        <v/>
      </c>
      <c r="AB3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0" s="35" t="str">
        <f>IF(AND(ISNUMBER(EToTable[[#This Row],[Rns]]), ISNUMBER(EToTable[[#This Row],[Rnl]])), EToTable[[#This Row],[Rns]]-EToTable[[#This Row],[Rnl]], "")</f>
        <v/>
      </c>
      <c r="AD3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1" spans="1:31" x14ac:dyDescent="0.25">
      <c r="A31" s="20"/>
      <c r="B31" s="21"/>
      <c r="C31" s="22"/>
      <c r="D31" s="23"/>
      <c r="E31" s="46"/>
      <c r="F31" s="23"/>
      <c r="G3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1" s="44" t="str">
        <f>IF(AND(ISNUMBER(EToTable[[#This Row],[Сана]]), ISNUMBER(EToTable[[#This Row],[Тмин
(°С)]])), EToTable[[#This Row],[Тмин
(°С)]]-TdewSubtract, "")</f>
        <v/>
      </c>
      <c r="I31" s="38" t="str">
        <f>IF(ISNUMBER(EToTable[[#This Row],[Сана]]), _xlfn.DAYS(EToTable[[#This Row],[Сана]], "1/1/" &amp; YEAR(EToTable[[#This Row],[Сана]])) + 1, "")</f>
        <v/>
      </c>
      <c r="J31" s="35" t="str">
        <f>IF(AND(ISNUMBER(Altitude), ISNUMBER(EToTable[[#This Row],[Сана]])),  ROUND(101.3 * POWER( (293-0.0065 * Altitude) / 293, 5.26), 2), "")</f>
        <v/>
      </c>
      <c r="K31" s="33" t="str">
        <f>IF(ISNUMBER(EToTable[[#This Row],[P]]), (Cp * EToTable[[#This Row],[P]]) / (0.622 * 2.45), "")</f>
        <v/>
      </c>
      <c r="L3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1" s="35" t="str">
        <f>IF(ISNUMBER(EToTable[[#This Row],[J]]), 0.409  * SIN( (2*PI()/365) * EToTable[[#This Row],[J]] - 1.39), "")</f>
        <v/>
      </c>
      <c r="N31" s="30" t="str">
        <f>IF(ISNUMBER(EToTable[[#This Row],[J]]), ROUND(1+0.033 * COS( (2*PI()/365) * EToTable[[#This Row],[J]]), 4), "")</f>
        <v/>
      </c>
      <c r="O31" s="36" t="str">
        <f>IF(AND(ISNUMBER(Latitude), ISNUMBER(EToTable[[#This Row],[Сана]])), ROUND((Latitude / 180) * PI(), 3), "")</f>
        <v/>
      </c>
      <c r="P31" s="35" t="str">
        <f>IF(AND(ISNUMBER(EToTable[[#This Row],[φ]]), ISNUMBER(EToTable[[#This Row],[δ (rad)]])), ACOS( - 1 * TAN(EToTable[[#This Row],[φ]]) * TAN(EToTable[[#This Row],[δ (rad)]])), "")</f>
        <v/>
      </c>
      <c r="Q3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1" s="35" t="str">
        <f xml:space="preserve"> IF(ISNUMBER(EToTable[[#This Row],[ωs]]), ( 24 / PI()) * EToTable[[#This Row],[ωs]], "")</f>
        <v/>
      </c>
      <c r="S31" s="35" t="str">
        <f>IF(ISNUMBER(EToTable[[#This Row],[Тмин
(°С)]]), 0.6108 * EXP( 17.27 * EToTable[[#This Row],[Тмин
(°С)]] / (EToTable[[#This Row],[Тмин
(°С)]]+237.3)), "")</f>
        <v/>
      </c>
      <c r="T31" s="35" t="str">
        <f>IF(ISNUMBER(EToTable[[#This Row],[Тмакс
(°С)]]), 0.6108 * EXP( 17.27 * EToTable[[#This Row],[Тмакс
(°С)]] / (EToTable[[#This Row],[Тмакс
(°С)]]+237.3)), "")</f>
        <v/>
      </c>
      <c r="U31" s="35" t="str">
        <f>IF(AND(ISNUMBER(EToTable[[#This Row],[e° (Tmin)]]), ISNUMBER(EToTable[[#This Row],[e° (Tmax)]])), (EToTable[[#This Row],[e° (Tmax)]]+EToTable[[#This Row],[e° (Tmin)]])/2, "")</f>
        <v/>
      </c>
      <c r="V31" s="28" t="str">
        <f>IF(ISNUMBER(EToTable[[#This Row],[Tdew]]), 0.6108 * EXP( 17.27 * (EToTable[[#This Row],[Tdew]]) / (EToTable[[#This Row],[Tdew]]+237.3)), "")</f>
        <v/>
      </c>
      <c r="W31" s="30" t="str">
        <f xml:space="preserve"> EToTable[[#This Row],[e° (Tdew)]]</f>
        <v/>
      </c>
      <c r="X31" s="28" t="str">
        <f>IF(AND(ISNUMBER(EToTable[[#This Row],[es]]), ISNUMBER(EToTable[[#This Row],[ea]])), EToTable[[#This Row],[es]]-EToTable[[#This Row],[ea]], "")</f>
        <v/>
      </c>
      <c r="Y31" s="35" t="str">
        <f>IF(ISNUMBER(EToTable[[#This Row],[Ra]]), (as+bs)*EToTable[[#This Row],[Ra]], "")</f>
        <v/>
      </c>
      <c r="Z3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1" s="35" t="str">
        <f>IF(ISNUMBER(EToTable[[#This Row],[Rs]]), (1-albedo)*EToTable[[#This Row],[Rs]], "")</f>
        <v/>
      </c>
      <c r="AB3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1" s="35" t="str">
        <f>IF(AND(ISNUMBER(EToTable[[#This Row],[Rns]]), ISNUMBER(EToTable[[#This Row],[Rnl]])), EToTable[[#This Row],[Rns]]-EToTable[[#This Row],[Rnl]], "")</f>
        <v/>
      </c>
      <c r="AD3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2" spans="1:31" x14ac:dyDescent="0.25">
      <c r="A32" s="20"/>
      <c r="B32" s="21"/>
      <c r="C32" s="22"/>
      <c r="D32" s="23"/>
      <c r="E32" s="46"/>
      <c r="F32" s="23"/>
      <c r="G3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2" s="44" t="str">
        <f>IF(AND(ISNUMBER(EToTable[[#This Row],[Сана]]), ISNUMBER(EToTable[[#This Row],[Тмин
(°С)]])), EToTable[[#This Row],[Тмин
(°С)]]-TdewSubtract, "")</f>
        <v/>
      </c>
      <c r="I32" s="38" t="str">
        <f>IF(ISNUMBER(EToTable[[#This Row],[Сана]]), _xlfn.DAYS(EToTable[[#This Row],[Сана]], "1/1/" &amp; YEAR(EToTable[[#This Row],[Сана]])) + 1, "")</f>
        <v/>
      </c>
      <c r="J32" s="35" t="str">
        <f>IF(AND(ISNUMBER(Altitude), ISNUMBER(EToTable[[#This Row],[Сана]])),  ROUND(101.3 * POWER( (293-0.0065 * Altitude) / 293, 5.26), 2), "")</f>
        <v/>
      </c>
      <c r="K32" s="33" t="str">
        <f>IF(ISNUMBER(EToTable[[#This Row],[P]]), (Cp * EToTable[[#This Row],[P]]) / (0.622 * 2.45), "")</f>
        <v/>
      </c>
      <c r="L3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2" s="35" t="str">
        <f>IF(ISNUMBER(EToTable[[#This Row],[J]]), 0.409  * SIN( (2*PI()/365) * EToTable[[#This Row],[J]] - 1.39), "")</f>
        <v/>
      </c>
      <c r="N32" s="30" t="str">
        <f>IF(ISNUMBER(EToTable[[#This Row],[J]]), ROUND(1+0.033 * COS( (2*PI()/365) * EToTable[[#This Row],[J]]), 4), "")</f>
        <v/>
      </c>
      <c r="O32" s="36" t="str">
        <f>IF(AND(ISNUMBER(Latitude), ISNUMBER(EToTable[[#This Row],[Сана]])), ROUND((Latitude / 180) * PI(), 3), "")</f>
        <v/>
      </c>
      <c r="P32" s="35" t="str">
        <f>IF(AND(ISNUMBER(EToTable[[#This Row],[φ]]), ISNUMBER(EToTable[[#This Row],[δ (rad)]])), ACOS( - 1 * TAN(EToTable[[#This Row],[φ]]) * TAN(EToTable[[#This Row],[δ (rad)]])), "")</f>
        <v/>
      </c>
      <c r="Q3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2" s="35" t="str">
        <f xml:space="preserve"> IF(ISNUMBER(EToTable[[#This Row],[ωs]]), ( 24 / PI()) * EToTable[[#This Row],[ωs]], "")</f>
        <v/>
      </c>
      <c r="S32" s="35" t="str">
        <f>IF(ISNUMBER(EToTable[[#This Row],[Тмин
(°С)]]), 0.6108 * EXP( 17.27 * EToTable[[#This Row],[Тмин
(°С)]] / (EToTable[[#This Row],[Тмин
(°С)]]+237.3)), "")</f>
        <v/>
      </c>
      <c r="T32" s="35" t="str">
        <f>IF(ISNUMBER(EToTable[[#This Row],[Тмакс
(°С)]]), 0.6108 * EXP( 17.27 * EToTable[[#This Row],[Тмакс
(°С)]] / (EToTable[[#This Row],[Тмакс
(°С)]]+237.3)), "")</f>
        <v/>
      </c>
      <c r="U32" s="35" t="str">
        <f>IF(AND(ISNUMBER(EToTable[[#This Row],[e° (Tmin)]]), ISNUMBER(EToTable[[#This Row],[e° (Tmax)]])), (EToTable[[#This Row],[e° (Tmax)]]+EToTable[[#This Row],[e° (Tmin)]])/2, "")</f>
        <v/>
      </c>
      <c r="V32" s="28" t="str">
        <f>IF(ISNUMBER(EToTable[[#This Row],[Tdew]]), 0.6108 * EXP( 17.27 * (EToTable[[#This Row],[Tdew]]) / (EToTable[[#This Row],[Tdew]]+237.3)), "")</f>
        <v/>
      </c>
      <c r="W32" s="30" t="str">
        <f xml:space="preserve"> EToTable[[#This Row],[e° (Tdew)]]</f>
        <v/>
      </c>
      <c r="X32" s="28" t="str">
        <f>IF(AND(ISNUMBER(EToTable[[#This Row],[es]]), ISNUMBER(EToTable[[#This Row],[ea]])), EToTable[[#This Row],[es]]-EToTable[[#This Row],[ea]], "")</f>
        <v/>
      </c>
      <c r="Y32" s="35" t="str">
        <f>IF(ISNUMBER(EToTable[[#This Row],[Ra]]), (as+bs)*EToTable[[#This Row],[Ra]], "")</f>
        <v/>
      </c>
      <c r="Z3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2" s="35" t="str">
        <f>IF(ISNUMBER(EToTable[[#This Row],[Rs]]), (1-albedo)*EToTable[[#This Row],[Rs]], "")</f>
        <v/>
      </c>
      <c r="AB3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2" s="35" t="str">
        <f>IF(AND(ISNUMBER(EToTable[[#This Row],[Rns]]), ISNUMBER(EToTable[[#This Row],[Rnl]])), EToTable[[#This Row],[Rns]]-EToTable[[#This Row],[Rnl]], "")</f>
        <v/>
      </c>
      <c r="AD3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3" spans="1:31" x14ac:dyDescent="0.25">
      <c r="A33" s="20"/>
      <c r="B33" s="21"/>
      <c r="C33" s="22"/>
      <c r="D33" s="23"/>
      <c r="E33" s="46"/>
      <c r="F33" s="23"/>
      <c r="G3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3" s="44" t="str">
        <f>IF(AND(ISNUMBER(EToTable[[#This Row],[Сана]]), ISNUMBER(EToTable[[#This Row],[Тмин
(°С)]])), EToTable[[#This Row],[Тмин
(°С)]]-TdewSubtract, "")</f>
        <v/>
      </c>
      <c r="I33" s="38" t="str">
        <f>IF(ISNUMBER(EToTable[[#This Row],[Сана]]), _xlfn.DAYS(EToTable[[#This Row],[Сана]], "1/1/" &amp; YEAR(EToTable[[#This Row],[Сана]])) + 1, "")</f>
        <v/>
      </c>
      <c r="J33" s="35" t="str">
        <f>IF(AND(ISNUMBER(Altitude), ISNUMBER(EToTable[[#This Row],[Сана]])),  ROUND(101.3 * POWER( (293-0.0065 * Altitude) / 293, 5.26), 2), "")</f>
        <v/>
      </c>
      <c r="K33" s="33" t="str">
        <f>IF(ISNUMBER(EToTable[[#This Row],[P]]), (Cp * EToTable[[#This Row],[P]]) / (0.622 * 2.45), "")</f>
        <v/>
      </c>
      <c r="L3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3" s="35" t="str">
        <f>IF(ISNUMBER(EToTable[[#This Row],[J]]), 0.409  * SIN( (2*PI()/365) * EToTable[[#This Row],[J]] - 1.39), "")</f>
        <v/>
      </c>
      <c r="N33" s="30" t="str">
        <f>IF(ISNUMBER(EToTable[[#This Row],[J]]), ROUND(1+0.033 * COS( (2*PI()/365) * EToTable[[#This Row],[J]]), 4), "")</f>
        <v/>
      </c>
      <c r="O33" s="36" t="str">
        <f>IF(AND(ISNUMBER(Latitude), ISNUMBER(EToTable[[#This Row],[Сана]])), ROUND((Latitude / 180) * PI(), 3), "")</f>
        <v/>
      </c>
      <c r="P33" s="35" t="str">
        <f>IF(AND(ISNUMBER(EToTable[[#This Row],[φ]]), ISNUMBER(EToTable[[#This Row],[δ (rad)]])), ACOS( - 1 * TAN(EToTable[[#This Row],[φ]]) * TAN(EToTable[[#This Row],[δ (rad)]])), "")</f>
        <v/>
      </c>
      <c r="Q3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3" s="35" t="str">
        <f xml:space="preserve"> IF(ISNUMBER(EToTable[[#This Row],[ωs]]), ( 24 / PI()) * EToTable[[#This Row],[ωs]], "")</f>
        <v/>
      </c>
      <c r="S33" s="35" t="str">
        <f>IF(ISNUMBER(EToTable[[#This Row],[Тмин
(°С)]]), 0.6108 * EXP( 17.27 * EToTable[[#This Row],[Тмин
(°С)]] / (EToTable[[#This Row],[Тмин
(°С)]]+237.3)), "")</f>
        <v/>
      </c>
      <c r="T33" s="35" t="str">
        <f>IF(ISNUMBER(EToTable[[#This Row],[Тмакс
(°С)]]), 0.6108 * EXP( 17.27 * EToTable[[#This Row],[Тмакс
(°С)]] / (EToTable[[#This Row],[Тмакс
(°С)]]+237.3)), "")</f>
        <v/>
      </c>
      <c r="U33" s="35" t="str">
        <f>IF(AND(ISNUMBER(EToTable[[#This Row],[e° (Tmin)]]), ISNUMBER(EToTable[[#This Row],[e° (Tmax)]])), (EToTable[[#This Row],[e° (Tmax)]]+EToTable[[#This Row],[e° (Tmin)]])/2, "")</f>
        <v/>
      </c>
      <c r="V33" s="28" t="str">
        <f>IF(ISNUMBER(EToTable[[#This Row],[Tdew]]), 0.6108 * EXP( 17.27 * (EToTable[[#This Row],[Tdew]]) / (EToTable[[#This Row],[Tdew]]+237.3)), "")</f>
        <v/>
      </c>
      <c r="W33" s="30" t="str">
        <f xml:space="preserve"> EToTable[[#This Row],[e° (Tdew)]]</f>
        <v/>
      </c>
      <c r="X33" s="28" t="str">
        <f>IF(AND(ISNUMBER(EToTable[[#This Row],[es]]), ISNUMBER(EToTable[[#This Row],[ea]])), EToTable[[#This Row],[es]]-EToTable[[#This Row],[ea]], "")</f>
        <v/>
      </c>
      <c r="Y33" s="35" t="str">
        <f>IF(ISNUMBER(EToTable[[#This Row],[Ra]]), (as+bs)*EToTable[[#This Row],[Ra]], "")</f>
        <v/>
      </c>
      <c r="Z3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3" s="35" t="str">
        <f>IF(ISNUMBER(EToTable[[#This Row],[Rs]]), (1-albedo)*EToTable[[#This Row],[Rs]], "")</f>
        <v/>
      </c>
      <c r="AB3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3" s="35" t="str">
        <f>IF(AND(ISNUMBER(EToTable[[#This Row],[Rns]]), ISNUMBER(EToTable[[#This Row],[Rnl]])), EToTable[[#This Row],[Rns]]-EToTable[[#This Row],[Rnl]], "")</f>
        <v/>
      </c>
      <c r="AD3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4" spans="1:31" x14ac:dyDescent="0.25">
      <c r="A34" s="20"/>
      <c r="B34" s="21"/>
      <c r="C34" s="22"/>
      <c r="D34" s="23"/>
      <c r="E34" s="46"/>
      <c r="F34" s="23"/>
      <c r="G3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4" s="44" t="str">
        <f>IF(AND(ISNUMBER(EToTable[[#This Row],[Сана]]), ISNUMBER(EToTable[[#This Row],[Тмин
(°С)]])), EToTable[[#This Row],[Тмин
(°С)]]-TdewSubtract, "")</f>
        <v/>
      </c>
      <c r="I34" s="38" t="str">
        <f>IF(ISNUMBER(EToTable[[#This Row],[Сана]]), _xlfn.DAYS(EToTable[[#This Row],[Сана]], "1/1/" &amp; YEAR(EToTable[[#This Row],[Сана]])) + 1, "")</f>
        <v/>
      </c>
      <c r="J34" s="35" t="str">
        <f>IF(AND(ISNUMBER(Altitude), ISNUMBER(EToTable[[#This Row],[Сана]])),  ROUND(101.3 * POWER( (293-0.0065 * Altitude) / 293, 5.26), 2), "")</f>
        <v/>
      </c>
      <c r="K34" s="33" t="str">
        <f>IF(ISNUMBER(EToTable[[#This Row],[P]]), (Cp * EToTable[[#This Row],[P]]) / (0.622 * 2.45), "")</f>
        <v/>
      </c>
      <c r="L3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4" s="35" t="str">
        <f>IF(ISNUMBER(EToTable[[#This Row],[J]]), 0.409  * SIN( (2*PI()/365) * EToTable[[#This Row],[J]] - 1.39), "")</f>
        <v/>
      </c>
      <c r="N34" s="30" t="str">
        <f>IF(ISNUMBER(EToTable[[#This Row],[J]]), ROUND(1+0.033 * COS( (2*PI()/365) * EToTable[[#This Row],[J]]), 4), "")</f>
        <v/>
      </c>
      <c r="O34" s="36" t="str">
        <f>IF(AND(ISNUMBER(Latitude), ISNUMBER(EToTable[[#This Row],[Сана]])), ROUND((Latitude / 180) * PI(), 3), "")</f>
        <v/>
      </c>
      <c r="P34" s="35" t="str">
        <f>IF(AND(ISNUMBER(EToTable[[#This Row],[φ]]), ISNUMBER(EToTable[[#This Row],[δ (rad)]])), ACOS( - 1 * TAN(EToTable[[#This Row],[φ]]) * TAN(EToTable[[#This Row],[δ (rad)]])), "")</f>
        <v/>
      </c>
      <c r="Q3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4" s="35" t="str">
        <f xml:space="preserve"> IF(ISNUMBER(EToTable[[#This Row],[ωs]]), ( 24 / PI()) * EToTable[[#This Row],[ωs]], "")</f>
        <v/>
      </c>
      <c r="S34" s="35" t="str">
        <f>IF(ISNUMBER(EToTable[[#This Row],[Тмин
(°С)]]), 0.6108 * EXP( 17.27 * EToTable[[#This Row],[Тмин
(°С)]] / (EToTable[[#This Row],[Тмин
(°С)]]+237.3)), "")</f>
        <v/>
      </c>
      <c r="T34" s="35" t="str">
        <f>IF(ISNUMBER(EToTable[[#This Row],[Тмакс
(°С)]]), 0.6108 * EXP( 17.27 * EToTable[[#This Row],[Тмакс
(°С)]] / (EToTable[[#This Row],[Тмакс
(°С)]]+237.3)), "")</f>
        <v/>
      </c>
      <c r="U34" s="35" t="str">
        <f>IF(AND(ISNUMBER(EToTable[[#This Row],[e° (Tmin)]]), ISNUMBER(EToTable[[#This Row],[e° (Tmax)]])), (EToTable[[#This Row],[e° (Tmax)]]+EToTable[[#This Row],[e° (Tmin)]])/2, "")</f>
        <v/>
      </c>
      <c r="V34" s="28" t="str">
        <f>IF(ISNUMBER(EToTable[[#This Row],[Tdew]]), 0.6108 * EXP( 17.27 * (EToTable[[#This Row],[Tdew]]) / (EToTable[[#This Row],[Tdew]]+237.3)), "")</f>
        <v/>
      </c>
      <c r="W34" s="30" t="str">
        <f xml:space="preserve"> EToTable[[#This Row],[e° (Tdew)]]</f>
        <v/>
      </c>
      <c r="X34" s="28" t="str">
        <f>IF(AND(ISNUMBER(EToTable[[#This Row],[es]]), ISNUMBER(EToTable[[#This Row],[ea]])), EToTable[[#This Row],[es]]-EToTable[[#This Row],[ea]], "")</f>
        <v/>
      </c>
      <c r="Y34" s="35" t="str">
        <f>IF(ISNUMBER(EToTable[[#This Row],[Ra]]), (as+bs)*EToTable[[#This Row],[Ra]], "")</f>
        <v/>
      </c>
      <c r="Z3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4" s="35" t="str">
        <f>IF(ISNUMBER(EToTable[[#This Row],[Rs]]), (1-albedo)*EToTable[[#This Row],[Rs]], "")</f>
        <v/>
      </c>
      <c r="AB3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4" s="35" t="str">
        <f>IF(AND(ISNUMBER(EToTable[[#This Row],[Rns]]), ISNUMBER(EToTable[[#This Row],[Rnl]])), EToTable[[#This Row],[Rns]]-EToTable[[#This Row],[Rnl]], "")</f>
        <v/>
      </c>
      <c r="AD3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5" spans="1:31" x14ac:dyDescent="0.25">
      <c r="A35" s="20"/>
      <c r="B35" s="21"/>
      <c r="C35" s="22"/>
      <c r="D35" s="23"/>
      <c r="E35" s="46"/>
      <c r="F35" s="23"/>
      <c r="G3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5" s="44" t="str">
        <f>IF(AND(ISNUMBER(EToTable[[#This Row],[Сана]]), ISNUMBER(EToTable[[#This Row],[Тмин
(°С)]])), EToTable[[#This Row],[Тмин
(°С)]]-TdewSubtract, "")</f>
        <v/>
      </c>
      <c r="I35" s="38" t="str">
        <f>IF(ISNUMBER(EToTable[[#This Row],[Сана]]), _xlfn.DAYS(EToTable[[#This Row],[Сана]], "1/1/" &amp; YEAR(EToTable[[#This Row],[Сана]])) + 1, "")</f>
        <v/>
      </c>
      <c r="J35" s="35" t="str">
        <f>IF(AND(ISNUMBER(Altitude), ISNUMBER(EToTable[[#This Row],[Сана]])),  ROUND(101.3 * POWER( (293-0.0065 * Altitude) / 293, 5.26), 2), "")</f>
        <v/>
      </c>
      <c r="K35" s="33" t="str">
        <f>IF(ISNUMBER(EToTable[[#This Row],[P]]), (Cp * EToTable[[#This Row],[P]]) / (0.622 * 2.45), "")</f>
        <v/>
      </c>
      <c r="L3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5" s="35" t="str">
        <f>IF(ISNUMBER(EToTable[[#This Row],[J]]), 0.409  * SIN( (2*PI()/365) * EToTable[[#This Row],[J]] - 1.39), "")</f>
        <v/>
      </c>
      <c r="N35" s="30" t="str">
        <f>IF(ISNUMBER(EToTable[[#This Row],[J]]), ROUND(1+0.033 * COS( (2*PI()/365) * EToTable[[#This Row],[J]]), 4), "")</f>
        <v/>
      </c>
      <c r="O35" s="36" t="str">
        <f>IF(AND(ISNUMBER(Latitude), ISNUMBER(EToTable[[#This Row],[Сана]])), ROUND((Latitude / 180) * PI(), 3), "")</f>
        <v/>
      </c>
      <c r="P35" s="35" t="str">
        <f>IF(AND(ISNUMBER(EToTable[[#This Row],[φ]]), ISNUMBER(EToTable[[#This Row],[δ (rad)]])), ACOS( - 1 * TAN(EToTable[[#This Row],[φ]]) * TAN(EToTable[[#This Row],[δ (rad)]])), "")</f>
        <v/>
      </c>
      <c r="Q3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5" s="35" t="str">
        <f xml:space="preserve"> IF(ISNUMBER(EToTable[[#This Row],[ωs]]), ( 24 / PI()) * EToTable[[#This Row],[ωs]], "")</f>
        <v/>
      </c>
      <c r="S35" s="35" t="str">
        <f>IF(ISNUMBER(EToTable[[#This Row],[Тмин
(°С)]]), 0.6108 * EXP( 17.27 * EToTable[[#This Row],[Тмин
(°С)]] / (EToTable[[#This Row],[Тмин
(°С)]]+237.3)), "")</f>
        <v/>
      </c>
      <c r="T35" s="35" t="str">
        <f>IF(ISNUMBER(EToTable[[#This Row],[Тмакс
(°С)]]), 0.6108 * EXP( 17.27 * EToTable[[#This Row],[Тмакс
(°С)]] / (EToTable[[#This Row],[Тмакс
(°С)]]+237.3)), "")</f>
        <v/>
      </c>
      <c r="U35" s="35" t="str">
        <f>IF(AND(ISNUMBER(EToTable[[#This Row],[e° (Tmin)]]), ISNUMBER(EToTable[[#This Row],[e° (Tmax)]])), (EToTable[[#This Row],[e° (Tmax)]]+EToTable[[#This Row],[e° (Tmin)]])/2, "")</f>
        <v/>
      </c>
      <c r="V35" s="28" t="str">
        <f>IF(ISNUMBER(EToTable[[#This Row],[Tdew]]), 0.6108 * EXP( 17.27 * (EToTable[[#This Row],[Tdew]]) / (EToTable[[#This Row],[Tdew]]+237.3)), "")</f>
        <v/>
      </c>
      <c r="W35" s="30" t="str">
        <f xml:space="preserve"> EToTable[[#This Row],[e° (Tdew)]]</f>
        <v/>
      </c>
      <c r="X35" s="28" t="str">
        <f>IF(AND(ISNUMBER(EToTable[[#This Row],[es]]), ISNUMBER(EToTable[[#This Row],[ea]])), EToTable[[#This Row],[es]]-EToTable[[#This Row],[ea]], "")</f>
        <v/>
      </c>
      <c r="Y35" s="35" t="str">
        <f>IF(ISNUMBER(EToTable[[#This Row],[Ra]]), (as+bs)*EToTable[[#This Row],[Ra]], "")</f>
        <v/>
      </c>
      <c r="Z3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5" s="35" t="str">
        <f>IF(ISNUMBER(EToTable[[#This Row],[Rs]]), (1-albedo)*EToTable[[#This Row],[Rs]], "")</f>
        <v/>
      </c>
      <c r="AB3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5" s="35" t="str">
        <f>IF(AND(ISNUMBER(EToTable[[#This Row],[Rns]]), ISNUMBER(EToTable[[#This Row],[Rnl]])), EToTable[[#This Row],[Rns]]-EToTable[[#This Row],[Rnl]], "")</f>
        <v/>
      </c>
      <c r="AD3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6" spans="1:31" x14ac:dyDescent="0.25">
      <c r="A36" s="20"/>
      <c r="B36" s="21"/>
      <c r="C36" s="22"/>
      <c r="D36" s="23"/>
      <c r="E36" s="46"/>
      <c r="F36" s="23"/>
      <c r="G3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6" s="44" t="str">
        <f>IF(AND(ISNUMBER(EToTable[[#This Row],[Сана]]), ISNUMBER(EToTable[[#This Row],[Тмин
(°С)]])), EToTable[[#This Row],[Тмин
(°С)]]-TdewSubtract, "")</f>
        <v/>
      </c>
      <c r="I36" s="38" t="str">
        <f>IF(ISNUMBER(EToTable[[#This Row],[Сана]]), _xlfn.DAYS(EToTable[[#This Row],[Сана]], "1/1/" &amp; YEAR(EToTable[[#This Row],[Сана]])) + 1, "")</f>
        <v/>
      </c>
      <c r="J36" s="35" t="str">
        <f>IF(AND(ISNUMBER(Altitude), ISNUMBER(EToTable[[#This Row],[Сана]])),  ROUND(101.3 * POWER( (293-0.0065 * Altitude) / 293, 5.26), 2), "")</f>
        <v/>
      </c>
      <c r="K36" s="33" t="str">
        <f>IF(ISNUMBER(EToTable[[#This Row],[P]]), (Cp * EToTable[[#This Row],[P]]) / (0.622 * 2.45), "")</f>
        <v/>
      </c>
      <c r="L3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6" s="35" t="str">
        <f>IF(ISNUMBER(EToTable[[#This Row],[J]]), 0.409  * SIN( (2*PI()/365) * EToTable[[#This Row],[J]] - 1.39), "")</f>
        <v/>
      </c>
      <c r="N36" s="30" t="str">
        <f>IF(ISNUMBER(EToTable[[#This Row],[J]]), ROUND(1+0.033 * COS( (2*PI()/365) * EToTable[[#This Row],[J]]), 4), "")</f>
        <v/>
      </c>
      <c r="O36" s="36" t="str">
        <f>IF(AND(ISNUMBER(Latitude), ISNUMBER(EToTable[[#This Row],[Сана]])), ROUND((Latitude / 180) * PI(), 3), "")</f>
        <v/>
      </c>
      <c r="P36" s="35" t="str">
        <f>IF(AND(ISNUMBER(EToTable[[#This Row],[φ]]), ISNUMBER(EToTable[[#This Row],[δ (rad)]])), ACOS( - 1 * TAN(EToTable[[#This Row],[φ]]) * TAN(EToTable[[#This Row],[δ (rad)]])), "")</f>
        <v/>
      </c>
      <c r="Q3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6" s="35" t="str">
        <f xml:space="preserve"> IF(ISNUMBER(EToTable[[#This Row],[ωs]]), ( 24 / PI()) * EToTable[[#This Row],[ωs]], "")</f>
        <v/>
      </c>
      <c r="S36" s="35" t="str">
        <f>IF(ISNUMBER(EToTable[[#This Row],[Тмин
(°С)]]), 0.6108 * EXP( 17.27 * EToTable[[#This Row],[Тмин
(°С)]] / (EToTable[[#This Row],[Тмин
(°С)]]+237.3)), "")</f>
        <v/>
      </c>
      <c r="T36" s="35" t="str">
        <f>IF(ISNUMBER(EToTable[[#This Row],[Тмакс
(°С)]]), 0.6108 * EXP( 17.27 * EToTable[[#This Row],[Тмакс
(°С)]] / (EToTable[[#This Row],[Тмакс
(°С)]]+237.3)), "")</f>
        <v/>
      </c>
      <c r="U36" s="35" t="str">
        <f>IF(AND(ISNUMBER(EToTable[[#This Row],[e° (Tmin)]]), ISNUMBER(EToTable[[#This Row],[e° (Tmax)]])), (EToTable[[#This Row],[e° (Tmax)]]+EToTable[[#This Row],[e° (Tmin)]])/2, "")</f>
        <v/>
      </c>
      <c r="V36" s="28" t="str">
        <f>IF(ISNUMBER(EToTable[[#This Row],[Tdew]]), 0.6108 * EXP( 17.27 * (EToTable[[#This Row],[Tdew]]) / (EToTable[[#This Row],[Tdew]]+237.3)), "")</f>
        <v/>
      </c>
      <c r="W36" s="30" t="str">
        <f xml:space="preserve"> EToTable[[#This Row],[e° (Tdew)]]</f>
        <v/>
      </c>
      <c r="X36" s="28" t="str">
        <f>IF(AND(ISNUMBER(EToTable[[#This Row],[es]]), ISNUMBER(EToTable[[#This Row],[ea]])), EToTable[[#This Row],[es]]-EToTable[[#This Row],[ea]], "")</f>
        <v/>
      </c>
      <c r="Y36" s="35" t="str">
        <f>IF(ISNUMBER(EToTable[[#This Row],[Ra]]), (as+bs)*EToTable[[#This Row],[Ra]], "")</f>
        <v/>
      </c>
      <c r="Z3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6" s="35" t="str">
        <f>IF(ISNUMBER(EToTable[[#This Row],[Rs]]), (1-albedo)*EToTable[[#This Row],[Rs]], "")</f>
        <v/>
      </c>
      <c r="AB3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6" s="35" t="str">
        <f>IF(AND(ISNUMBER(EToTable[[#This Row],[Rns]]), ISNUMBER(EToTable[[#This Row],[Rnl]])), EToTable[[#This Row],[Rns]]-EToTable[[#This Row],[Rnl]], "")</f>
        <v/>
      </c>
      <c r="AD3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7" spans="1:31" x14ac:dyDescent="0.25">
      <c r="A37" s="20"/>
      <c r="B37" s="21"/>
      <c r="C37" s="22"/>
      <c r="D37" s="23"/>
      <c r="E37" s="46"/>
      <c r="F37" s="23"/>
      <c r="G3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7" s="44" t="str">
        <f>IF(AND(ISNUMBER(EToTable[[#This Row],[Сана]]), ISNUMBER(EToTable[[#This Row],[Тмин
(°С)]])), EToTable[[#This Row],[Тмин
(°С)]]-TdewSubtract, "")</f>
        <v/>
      </c>
      <c r="I37" s="38" t="str">
        <f>IF(ISNUMBER(EToTable[[#This Row],[Сана]]), _xlfn.DAYS(EToTable[[#This Row],[Сана]], "1/1/" &amp; YEAR(EToTable[[#This Row],[Сана]])) + 1, "")</f>
        <v/>
      </c>
      <c r="J37" s="35" t="str">
        <f>IF(AND(ISNUMBER(Altitude), ISNUMBER(EToTable[[#This Row],[Сана]])),  ROUND(101.3 * POWER( (293-0.0065 * Altitude) / 293, 5.26), 2), "")</f>
        <v/>
      </c>
      <c r="K37" s="33" t="str">
        <f>IF(ISNUMBER(EToTable[[#This Row],[P]]), (Cp * EToTable[[#This Row],[P]]) / (0.622 * 2.45), "")</f>
        <v/>
      </c>
      <c r="L3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7" s="35" t="str">
        <f>IF(ISNUMBER(EToTable[[#This Row],[J]]), 0.409  * SIN( (2*PI()/365) * EToTable[[#This Row],[J]] - 1.39), "")</f>
        <v/>
      </c>
      <c r="N37" s="30" t="str">
        <f>IF(ISNUMBER(EToTable[[#This Row],[J]]), ROUND(1+0.033 * COS( (2*PI()/365) * EToTable[[#This Row],[J]]), 4), "")</f>
        <v/>
      </c>
      <c r="O37" s="36" t="str">
        <f>IF(AND(ISNUMBER(Latitude), ISNUMBER(EToTable[[#This Row],[Сана]])), ROUND((Latitude / 180) * PI(), 3), "")</f>
        <v/>
      </c>
      <c r="P37" s="35" t="str">
        <f>IF(AND(ISNUMBER(EToTable[[#This Row],[φ]]), ISNUMBER(EToTable[[#This Row],[δ (rad)]])), ACOS( - 1 * TAN(EToTable[[#This Row],[φ]]) * TAN(EToTable[[#This Row],[δ (rad)]])), "")</f>
        <v/>
      </c>
      <c r="Q3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7" s="35" t="str">
        <f xml:space="preserve"> IF(ISNUMBER(EToTable[[#This Row],[ωs]]), ( 24 / PI()) * EToTable[[#This Row],[ωs]], "")</f>
        <v/>
      </c>
      <c r="S37" s="35" t="str">
        <f>IF(ISNUMBER(EToTable[[#This Row],[Тмин
(°С)]]), 0.6108 * EXP( 17.27 * EToTable[[#This Row],[Тмин
(°С)]] / (EToTable[[#This Row],[Тмин
(°С)]]+237.3)), "")</f>
        <v/>
      </c>
      <c r="T37" s="35" t="str">
        <f>IF(ISNUMBER(EToTable[[#This Row],[Тмакс
(°С)]]), 0.6108 * EXP( 17.27 * EToTable[[#This Row],[Тмакс
(°С)]] / (EToTable[[#This Row],[Тмакс
(°С)]]+237.3)), "")</f>
        <v/>
      </c>
      <c r="U37" s="35" t="str">
        <f>IF(AND(ISNUMBER(EToTable[[#This Row],[e° (Tmin)]]), ISNUMBER(EToTable[[#This Row],[e° (Tmax)]])), (EToTable[[#This Row],[e° (Tmax)]]+EToTable[[#This Row],[e° (Tmin)]])/2, "")</f>
        <v/>
      </c>
      <c r="V37" s="28" t="str">
        <f>IF(ISNUMBER(EToTable[[#This Row],[Tdew]]), 0.6108 * EXP( 17.27 * (EToTable[[#This Row],[Tdew]]) / (EToTable[[#This Row],[Tdew]]+237.3)), "")</f>
        <v/>
      </c>
      <c r="W37" s="30" t="str">
        <f xml:space="preserve"> EToTable[[#This Row],[e° (Tdew)]]</f>
        <v/>
      </c>
      <c r="X37" s="28" t="str">
        <f>IF(AND(ISNUMBER(EToTable[[#This Row],[es]]), ISNUMBER(EToTable[[#This Row],[ea]])), EToTable[[#This Row],[es]]-EToTable[[#This Row],[ea]], "")</f>
        <v/>
      </c>
      <c r="Y37" s="35" t="str">
        <f>IF(ISNUMBER(EToTable[[#This Row],[Ra]]), (as+bs)*EToTable[[#This Row],[Ra]], "")</f>
        <v/>
      </c>
      <c r="Z3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7" s="35" t="str">
        <f>IF(ISNUMBER(EToTable[[#This Row],[Rs]]), (1-albedo)*EToTable[[#This Row],[Rs]], "")</f>
        <v/>
      </c>
      <c r="AB3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7" s="35" t="str">
        <f>IF(AND(ISNUMBER(EToTable[[#This Row],[Rns]]), ISNUMBER(EToTable[[#This Row],[Rnl]])), EToTable[[#This Row],[Rns]]-EToTable[[#This Row],[Rnl]], "")</f>
        <v/>
      </c>
      <c r="AD3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8" spans="1:31" x14ac:dyDescent="0.25">
      <c r="A38" s="20"/>
      <c r="B38" s="21"/>
      <c r="C38" s="22"/>
      <c r="D38" s="23"/>
      <c r="E38" s="46"/>
      <c r="F38" s="23"/>
      <c r="G3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8" s="44" t="str">
        <f>IF(AND(ISNUMBER(EToTable[[#This Row],[Сана]]), ISNUMBER(EToTable[[#This Row],[Тмин
(°С)]])), EToTable[[#This Row],[Тмин
(°С)]]-TdewSubtract, "")</f>
        <v/>
      </c>
      <c r="I38" s="38" t="str">
        <f>IF(ISNUMBER(EToTable[[#This Row],[Сана]]), _xlfn.DAYS(EToTable[[#This Row],[Сана]], "1/1/" &amp; YEAR(EToTable[[#This Row],[Сана]])) + 1, "")</f>
        <v/>
      </c>
      <c r="J38" s="35" t="str">
        <f>IF(AND(ISNUMBER(Altitude), ISNUMBER(EToTable[[#This Row],[Сана]])),  ROUND(101.3 * POWER( (293-0.0065 * Altitude) / 293, 5.26), 2), "")</f>
        <v/>
      </c>
      <c r="K38" s="33" t="str">
        <f>IF(ISNUMBER(EToTable[[#This Row],[P]]), (Cp * EToTable[[#This Row],[P]]) / (0.622 * 2.45), "")</f>
        <v/>
      </c>
      <c r="L3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8" s="35" t="str">
        <f>IF(ISNUMBER(EToTable[[#This Row],[J]]), 0.409  * SIN( (2*PI()/365) * EToTable[[#This Row],[J]] - 1.39), "")</f>
        <v/>
      </c>
      <c r="N38" s="30" t="str">
        <f>IF(ISNUMBER(EToTable[[#This Row],[J]]), ROUND(1+0.033 * COS( (2*PI()/365) * EToTable[[#This Row],[J]]), 4), "")</f>
        <v/>
      </c>
      <c r="O38" s="36" t="str">
        <f>IF(AND(ISNUMBER(Latitude), ISNUMBER(EToTable[[#This Row],[Сана]])), ROUND((Latitude / 180) * PI(), 3), "")</f>
        <v/>
      </c>
      <c r="P38" s="35" t="str">
        <f>IF(AND(ISNUMBER(EToTable[[#This Row],[φ]]), ISNUMBER(EToTable[[#This Row],[δ (rad)]])), ACOS( - 1 * TAN(EToTable[[#This Row],[φ]]) * TAN(EToTable[[#This Row],[δ (rad)]])), "")</f>
        <v/>
      </c>
      <c r="Q3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8" s="35" t="str">
        <f xml:space="preserve"> IF(ISNUMBER(EToTable[[#This Row],[ωs]]), ( 24 / PI()) * EToTable[[#This Row],[ωs]], "")</f>
        <v/>
      </c>
      <c r="S38" s="35" t="str">
        <f>IF(ISNUMBER(EToTable[[#This Row],[Тмин
(°С)]]), 0.6108 * EXP( 17.27 * EToTable[[#This Row],[Тмин
(°С)]] / (EToTable[[#This Row],[Тмин
(°С)]]+237.3)), "")</f>
        <v/>
      </c>
      <c r="T38" s="35" t="str">
        <f>IF(ISNUMBER(EToTable[[#This Row],[Тмакс
(°С)]]), 0.6108 * EXP( 17.27 * EToTable[[#This Row],[Тмакс
(°С)]] / (EToTable[[#This Row],[Тмакс
(°С)]]+237.3)), "")</f>
        <v/>
      </c>
      <c r="U38" s="35" t="str">
        <f>IF(AND(ISNUMBER(EToTable[[#This Row],[e° (Tmin)]]), ISNUMBER(EToTable[[#This Row],[e° (Tmax)]])), (EToTable[[#This Row],[e° (Tmax)]]+EToTable[[#This Row],[e° (Tmin)]])/2, "")</f>
        <v/>
      </c>
      <c r="V38" s="28" t="str">
        <f>IF(ISNUMBER(EToTable[[#This Row],[Tdew]]), 0.6108 * EXP( 17.27 * (EToTable[[#This Row],[Tdew]]) / (EToTable[[#This Row],[Tdew]]+237.3)), "")</f>
        <v/>
      </c>
      <c r="W38" s="30" t="str">
        <f xml:space="preserve"> EToTable[[#This Row],[e° (Tdew)]]</f>
        <v/>
      </c>
      <c r="X38" s="28" t="str">
        <f>IF(AND(ISNUMBER(EToTable[[#This Row],[es]]), ISNUMBER(EToTable[[#This Row],[ea]])), EToTable[[#This Row],[es]]-EToTable[[#This Row],[ea]], "")</f>
        <v/>
      </c>
      <c r="Y38" s="35" t="str">
        <f>IF(ISNUMBER(EToTable[[#This Row],[Ra]]), (as+bs)*EToTable[[#This Row],[Ra]], "")</f>
        <v/>
      </c>
      <c r="Z3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8" s="35" t="str">
        <f>IF(ISNUMBER(EToTable[[#This Row],[Rs]]), (1-albedo)*EToTable[[#This Row],[Rs]], "")</f>
        <v/>
      </c>
      <c r="AB3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8" s="35" t="str">
        <f>IF(AND(ISNUMBER(EToTable[[#This Row],[Rns]]), ISNUMBER(EToTable[[#This Row],[Rnl]])), EToTable[[#This Row],[Rns]]-EToTable[[#This Row],[Rnl]], "")</f>
        <v/>
      </c>
      <c r="AD3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39" spans="1:31" x14ac:dyDescent="0.25">
      <c r="A39" s="20"/>
      <c r="B39" s="21"/>
      <c r="C39" s="22"/>
      <c r="D39" s="23"/>
      <c r="E39" s="46"/>
      <c r="F39" s="23"/>
      <c r="G3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39" s="44" t="str">
        <f>IF(AND(ISNUMBER(EToTable[[#This Row],[Сана]]), ISNUMBER(EToTable[[#This Row],[Тмин
(°С)]])), EToTable[[#This Row],[Тмин
(°С)]]-TdewSubtract, "")</f>
        <v/>
      </c>
      <c r="I39" s="38" t="str">
        <f>IF(ISNUMBER(EToTable[[#This Row],[Сана]]), _xlfn.DAYS(EToTable[[#This Row],[Сана]], "1/1/" &amp; YEAR(EToTable[[#This Row],[Сана]])) + 1, "")</f>
        <v/>
      </c>
      <c r="J39" s="35" t="str">
        <f>IF(AND(ISNUMBER(Altitude), ISNUMBER(EToTable[[#This Row],[Сана]])),  ROUND(101.3 * POWER( (293-0.0065 * Altitude) / 293, 5.26), 2), "")</f>
        <v/>
      </c>
      <c r="K39" s="33" t="str">
        <f>IF(ISNUMBER(EToTable[[#This Row],[P]]), (Cp * EToTable[[#This Row],[P]]) / (0.622 * 2.45), "")</f>
        <v/>
      </c>
      <c r="L3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39" s="35" t="str">
        <f>IF(ISNUMBER(EToTable[[#This Row],[J]]), 0.409  * SIN( (2*PI()/365) * EToTable[[#This Row],[J]] - 1.39), "")</f>
        <v/>
      </c>
      <c r="N39" s="30" t="str">
        <f>IF(ISNUMBER(EToTable[[#This Row],[J]]), ROUND(1+0.033 * COS( (2*PI()/365) * EToTable[[#This Row],[J]]), 4), "")</f>
        <v/>
      </c>
      <c r="O39" s="36" t="str">
        <f>IF(AND(ISNUMBER(Latitude), ISNUMBER(EToTable[[#This Row],[Сана]])), ROUND((Latitude / 180) * PI(), 3), "")</f>
        <v/>
      </c>
      <c r="P39" s="35" t="str">
        <f>IF(AND(ISNUMBER(EToTable[[#This Row],[φ]]), ISNUMBER(EToTable[[#This Row],[δ (rad)]])), ACOS( - 1 * TAN(EToTable[[#This Row],[φ]]) * TAN(EToTable[[#This Row],[δ (rad)]])), "")</f>
        <v/>
      </c>
      <c r="Q3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39" s="35" t="str">
        <f xml:space="preserve"> IF(ISNUMBER(EToTable[[#This Row],[ωs]]), ( 24 / PI()) * EToTable[[#This Row],[ωs]], "")</f>
        <v/>
      </c>
      <c r="S39" s="35" t="str">
        <f>IF(ISNUMBER(EToTable[[#This Row],[Тмин
(°С)]]), 0.6108 * EXP( 17.27 * EToTable[[#This Row],[Тмин
(°С)]] / (EToTable[[#This Row],[Тмин
(°С)]]+237.3)), "")</f>
        <v/>
      </c>
      <c r="T39" s="35" t="str">
        <f>IF(ISNUMBER(EToTable[[#This Row],[Тмакс
(°С)]]), 0.6108 * EXP( 17.27 * EToTable[[#This Row],[Тмакс
(°С)]] / (EToTable[[#This Row],[Тмакс
(°С)]]+237.3)), "")</f>
        <v/>
      </c>
      <c r="U39" s="35" t="str">
        <f>IF(AND(ISNUMBER(EToTable[[#This Row],[e° (Tmin)]]), ISNUMBER(EToTable[[#This Row],[e° (Tmax)]])), (EToTable[[#This Row],[e° (Tmax)]]+EToTable[[#This Row],[e° (Tmin)]])/2, "")</f>
        <v/>
      </c>
      <c r="V39" s="28" t="str">
        <f>IF(ISNUMBER(EToTable[[#This Row],[Tdew]]), 0.6108 * EXP( 17.27 * (EToTable[[#This Row],[Tdew]]) / (EToTable[[#This Row],[Tdew]]+237.3)), "")</f>
        <v/>
      </c>
      <c r="W39" s="30" t="str">
        <f xml:space="preserve"> EToTable[[#This Row],[e° (Tdew)]]</f>
        <v/>
      </c>
      <c r="X39" s="28" t="str">
        <f>IF(AND(ISNUMBER(EToTable[[#This Row],[es]]), ISNUMBER(EToTable[[#This Row],[ea]])), EToTable[[#This Row],[es]]-EToTable[[#This Row],[ea]], "")</f>
        <v/>
      </c>
      <c r="Y39" s="35" t="str">
        <f>IF(ISNUMBER(EToTable[[#This Row],[Ra]]), (as+bs)*EToTable[[#This Row],[Ra]], "")</f>
        <v/>
      </c>
      <c r="Z3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39" s="35" t="str">
        <f>IF(ISNUMBER(EToTable[[#This Row],[Rs]]), (1-albedo)*EToTable[[#This Row],[Rs]], "")</f>
        <v/>
      </c>
      <c r="AB3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39" s="35" t="str">
        <f>IF(AND(ISNUMBER(EToTable[[#This Row],[Rns]]), ISNUMBER(EToTable[[#This Row],[Rnl]])), EToTable[[#This Row],[Rns]]-EToTable[[#This Row],[Rnl]], "")</f>
        <v/>
      </c>
      <c r="AD3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3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0" spans="1:31" x14ac:dyDescent="0.25">
      <c r="A40" s="20"/>
      <c r="B40" s="21"/>
      <c r="C40" s="22"/>
      <c r="D40" s="23"/>
      <c r="E40" s="46"/>
      <c r="F40" s="23"/>
      <c r="G4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0" s="44" t="str">
        <f>IF(AND(ISNUMBER(EToTable[[#This Row],[Сана]]), ISNUMBER(EToTable[[#This Row],[Тмин
(°С)]])), EToTable[[#This Row],[Тмин
(°С)]]-TdewSubtract, "")</f>
        <v/>
      </c>
      <c r="I40" s="38" t="str">
        <f>IF(ISNUMBER(EToTable[[#This Row],[Сана]]), _xlfn.DAYS(EToTable[[#This Row],[Сана]], "1/1/" &amp; YEAR(EToTable[[#This Row],[Сана]])) + 1, "")</f>
        <v/>
      </c>
      <c r="J40" s="35" t="str">
        <f>IF(AND(ISNUMBER(Altitude), ISNUMBER(EToTable[[#This Row],[Сана]])),  ROUND(101.3 * POWER( (293-0.0065 * Altitude) / 293, 5.26), 2), "")</f>
        <v/>
      </c>
      <c r="K40" s="33" t="str">
        <f>IF(ISNUMBER(EToTable[[#This Row],[P]]), (Cp * EToTable[[#This Row],[P]]) / (0.622 * 2.45), "")</f>
        <v/>
      </c>
      <c r="L4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0" s="35" t="str">
        <f>IF(ISNUMBER(EToTable[[#This Row],[J]]), 0.409  * SIN( (2*PI()/365) * EToTable[[#This Row],[J]] - 1.39), "")</f>
        <v/>
      </c>
      <c r="N40" s="30" t="str">
        <f>IF(ISNUMBER(EToTable[[#This Row],[J]]), ROUND(1+0.033 * COS( (2*PI()/365) * EToTable[[#This Row],[J]]), 4), "")</f>
        <v/>
      </c>
      <c r="O40" s="36" t="str">
        <f>IF(AND(ISNUMBER(Latitude), ISNUMBER(EToTable[[#This Row],[Сана]])), ROUND((Latitude / 180) * PI(), 3), "")</f>
        <v/>
      </c>
      <c r="P40" s="35" t="str">
        <f>IF(AND(ISNUMBER(EToTable[[#This Row],[φ]]), ISNUMBER(EToTable[[#This Row],[δ (rad)]])), ACOS( - 1 * TAN(EToTable[[#This Row],[φ]]) * TAN(EToTable[[#This Row],[δ (rad)]])), "")</f>
        <v/>
      </c>
      <c r="Q4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0" s="35" t="str">
        <f xml:space="preserve"> IF(ISNUMBER(EToTable[[#This Row],[ωs]]), ( 24 / PI()) * EToTable[[#This Row],[ωs]], "")</f>
        <v/>
      </c>
      <c r="S40" s="35" t="str">
        <f>IF(ISNUMBER(EToTable[[#This Row],[Тмин
(°С)]]), 0.6108 * EXP( 17.27 * EToTable[[#This Row],[Тмин
(°С)]] / (EToTable[[#This Row],[Тмин
(°С)]]+237.3)), "")</f>
        <v/>
      </c>
      <c r="T40" s="35" t="str">
        <f>IF(ISNUMBER(EToTable[[#This Row],[Тмакс
(°С)]]), 0.6108 * EXP( 17.27 * EToTable[[#This Row],[Тмакс
(°С)]] / (EToTable[[#This Row],[Тмакс
(°С)]]+237.3)), "")</f>
        <v/>
      </c>
      <c r="U40" s="35" t="str">
        <f>IF(AND(ISNUMBER(EToTable[[#This Row],[e° (Tmin)]]), ISNUMBER(EToTable[[#This Row],[e° (Tmax)]])), (EToTable[[#This Row],[e° (Tmax)]]+EToTable[[#This Row],[e° (Tmin)]])/2, "")</f>
        <v/>
      </c>
      <c r="V40" s="28" t="str">
        <f>IF(ISNUMBER(EToTable[[#This Row],[Tdew]]), 0.6108 * EXP( 17.27 * (EToTable[[#This Row],[Tdew]]) / (EToTable[[#This Row],[Tdew]]+237.3)), "")</f>
        <v/>
      </c>
      <c r="W40" s="30" t="str">
        <f xml:space="preserve"> EToTable[[#This Row],[e° (Tdew)]]</f>
        <v/>
      </c>
      <c r="X40" s="28" t="str">
        <f>IF(AND(ISNUMBER(EToTable[[#This Row],[es]]), ISNUMBER(EToTable[[#This Row],[ea]])), EToTable[[#This Row],[es]]-EToTable[[#This Row],[ea]], "")</f>
        <v/>
      </c>
      <c r="Y40" s="35" t="str">
        <f>IF(ISNUMBER(EToTable[[#This Row],[Ra]]), (as+bs)*EToTable[[#This Row],[Ra]], "")</f>
        <v/>
      </c>
      <c r="Z4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0" s="35" t="str">
        <f>IF(ISNUMBER(EToTable[[#This Row],[Rs]]), (1-albedo)*EToTable[[#This Row],[Rs]], "")</f>
        <v/>
      </c>
      <c r="AB4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0" s="35" t="str">
        <f>IF(AND(ISNUMBER(EToTable[[#This Row],[Rns]]), ISNUMBER(EToTable[[#This Row],[Rnl]])), EToTable[[#This Row],[Rns]]-EToTable[[#This Row],[Rnl]], "")</f>
        <v/>
      </c>
      <c r="AD4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1" spans="1:31" x14ac:dyDescent="0.25">
      <c r="A41" s="20"/>
      <c r="B41" s="21"/>
      <c r="C41" s="22"/>
      <c r="D41" s="23"/>
      <c r="E41" s="46"/>
      <c r="F41" s="23"/>
      <c r="G4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1" s="44" t="str">
        <f>IF(AND(ISNUMBER(EToTable[[#This Row],[Сана]]), ISNUMBER(EToTable[[#This Row],[Тмин
(°С)]])), EToTable[[#This Row],[Тмин
(°С)]]-TdewSubtract, "")</f>
        <v/>
      </c>
      <c r="I41" s="38" t="str">
        <f>IF(ISNUMBER(EToTable[[#This Row],[Сана]]), _xlfn.DAYS(EToTable[[#This Row],[Сана]], "1/1/" &amp; YEAR(EToTable[[#This Row],[Сана]])) + 1, "")</f>
        <v/>
      </c>
      <c r="J41" s="35" t="str">
        <f>IF(AND(ISNUMBER(Altitude), ISNUMBER(EToTable[[#This Row],[Сана]])),  ROUND(101.3 * POWER( (293-0.0065 * Altitude) / 293, 5.26), 2), "")</f>
        <v/>
      </c>
      <c r="K41" s="33" t="str">
        <f>IF(ISNUMBER(EToTable[[#This Row],[P]]), (Cp * EToTable[[#This Row],[P]]) / (0.622 * 2.45), "")</f>
        <v/>
      </c>
      <c r="L4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1" s="35" t="str">
        <f>IF(ISNUMBER(EToTable[[#This Row],[J]]), 0.409  * SIN( (2*PI()/365) * EToTable[[#This Row],[J]] - 1.39), "")</f>
        <v/>
      </c>
      <c r="N41" s="30" t="str">
        <f>IF(ISNUMBER(EToTable[[#This Row],[J]]), ROUND(1+0.033 * COS( (2*PI()/365) * EToTable[[#This Row],[J]]), 4), "")</f>
        <v/>
      </c>
      <c r="O41" s="36" t="str">
        <f>IF(AND(ISNUMBER(Latitude), ISNUMBER(EToTable[[#This Row],[Сана]])), ROUND((Latitude / 180) * PI(), 3), "")</f>
        <v/>
      </c>
      <c r="P41" s="35" t="str">
        <f>IF(AND(ISNUMBER(EToTable[[#This Row],[φ]]), ISNUMBER(EToTable[[#This Row],[δ (rad)]])), ACOS( - 1 * TAN(EToTable[[#This Row],[φ]]) * TAN(EToTable[[#This Row],[δ (rad)]])), "")</f>
        <v/>
      </c>
      <c r="Q4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1" s="35" t="str">
        <f xml:space="preserve"> IF(ISNUMBER(EToTable[[#This Row],[ωs]]), ( 24 / PI()) * EToTable[[#This Row],[ωs]], "")</f>
        <v/>
      </c>
      <c r="S41" s="35" t="str">
        <f>IF(ISNUMBER(EToTable[[#This Row],[Тмин
(°С)]]), 0.6108 * EXP( 17.27 * EToTable[[#This Row],[Тмин
(°С)]] / (EToTable[[#This Row],[Тмин
(°С)]]+237.3)), "")</f>
        <v/>
      </c>
      <c r="T41" s="35" t="str">
        <f>IF(ISNUMBER(EToTable[[#This Row],[Тмакс
(°С)]]), 0.6108 * EXP( 17.27 * EToTable[[#This Row],[Тмакс
(°С)]] / (EToTable[[#This Row],[Тмакс
(°С)]]+237.3)), "")</f>
        <v/>
      </c>
      <c r="U41" s="35" t="str">
        <f>IF(AND(ISNUMBER(EToTable[[#This Row],[e° (Tmin)]]), ISNUMBER(EToTable[[#This Row],[e° (Tmax)]])), (EToTable[[#This Row],[e° (Tmax)]]+EToTable[[#This Row],[e° (Tmin)]])/2, "")</f>
        <v/>
      </c>
      <c r="V41" s="28" t="str">
        <f>IF(ISNUMBER(EToTable[[#This Row],[Tdew]]), 0.6108 * EXP( 17.27 * (EToTable[[#This Row],[Tdew]]) / (EToTable[[#This Row],[Tdew]]+237.3)), "")</f>
        <v/>
      </c>
      <c r="W41" s="30" t="str">
        <f xml:space="preserve"> EToTable[[#This Row],[e° (Tdew)]]</f>
        <v/>
      </c>
      <c r="X41" s="28" t="str">
        <f>IF(AND(ISNUMBER(EToTable[[#This Row],[es]]), ISNUMBER(EToTable[[#This Row],[ea]])), EToTable[[#This Row],[es]]-EToTable[[#This Row],[ea]], "")</f>
        <v/>
      </c>
      <c r="Y41" s="35" t="str">
        <f>IF(ISNUMBER(EToTable[[#This Row],[Ra]]), (as+bs)*EToTable[[#This Row],[Ra]], "")</f>
        <v/>
      </c>
      <c r="Z4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1" s="35" t="str">
        <f>IF(ISNUMBER(EToTable[[#This Row],[Rs]]), (1-albedo)*EToTable[[#This Row],[Rs]], "")</f>
        <v/>
      </c>
      <c r="AB4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1" s="35" t="str">
        <f>IF(AND(ISNUMBER(EToTable[[#This Row],[Rns]]), ISNUMBER(EToTable[[#This Row],[Rnl]])), EToTable[[#This Row],[Rns]]-EToTable[[#This Row],[Rnl]], "")</f>
        <v/>
      </c>
      <c r="AD4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2" spans="1:31" x14ac:dyDescent="0.25">
      <c r="A42" s="20"/>
      <c r="B42" s="21"/>
      <c r="C42" s="22"/>
      <c r="D42" s="23"/>
      <c r="E42" s="46"/>
      <c r="F42" s="23"/>
      <c r="G4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2" s="44" t="str">
        <f>IF(AND(ISNUMBER(EToTable[[#This Row],[Сана]]), ISNUMBER(EToTable[[#This Row],[Тмин
(°С)]])), EToTable[[#This Row],[Тмин
(°С)]]-TdewSubtract, "")</f>
        <v/>
      </c>
      <c r="I42" s="38" t="str">
        <f>IF(ISNUMBER(EToTable[[#This Row],[Сана]]), _xlfn.DAYS(EToTable[[#This Row],[Сана]], "1/1/" &amp; YEAR(EToTable[[#This Row],[Сана]])) + 1, "")</f>
        <v/>
      </c>
      <c r="J42" s="35" t="str">
        <f>IF(AND(ISNUMBER(Altitude), ISNUMBER(EToTable[[#This Row],[Сана]])),  ROUND(101.3 * POWER( (293-0.0065 * Altitude) / 293, 5.26), 2), "")</f>
        <v/>
      </c>
      <c r="K42" s="33" t="str">
        <f>IF(ISNUMBER(EToTable[[#This Row],[P]]), (Cp * EToTable[[#This Row],[P]]) / (0.622 * 2.45), "")</f>
        <v/>
      </c>
      <c r="L4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2" s="35" t="str">
        <f>IF(ISNUMBER(EToTable[[#This Row],[J]]), 0.409  * SIN( (2*PI()/365) * EToTable[[#This Row],[J]] - 1.39), "")</f>
        <v/>
      </c>
      <c r="N42" s="30" t="str">
        <f>IF(ISNUMBER(EToTable[[#This Row],[J]]), ROUND(1+0.033 * COS( (2*PI()/365) * EToTable[[#This Row],[J]]), 4), "")</f>
        <v/>
      </c>
      <c r="O42" s="36" t="str">
        <f>IF(AND(ISNUMBER(Latitude), ISNUMBER(EToTable[[#This Row],[Сана]])), ROUND((Latitude / 180) * PI(), 3), "")</f>
        <v/>
      </c>
      <c r="P42" s="35" t="str">
        <f>IF(AND(ISNUMBER(EToTable[[#This Row],[φ]]), ISNUMBER(EToTable[[#This Row],[δ (rad)]])), ACOS( - 1 * TAN(EToTable[[#This Row],[φ]]) * TAN(EToTable[[#This Row],[δ (rad)]])), "")</f>
        <v/>
      </c>
      <c r="Q4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2" s="35" t="str">
        <f xml:space="preserve"> IF(ISNUMBER(EToTable[[#This Row],[ωs]]), ( 24 / PI()) * EToTable[[#This Row],[ωs]], "")</f>
        <v/>
      </c>
      <c r="S42" s="35" t="str">
        <f>IF(ISNUMBER(EToTable[[#This Row],[Тмин
(°С)]]), 0.6108 * EXP( 17.27 * EToTable[[#This Row],[Тмин
(°С)]] / (EToTable[[#This Row],[Тмин
(°С)]]+237.3)), "")</f>
        <v/>
      </c>
      <c r="T42" s="35" t="str">
        <f>IF(ISNUMBER(EToTable[[#This Row],[Тмакс
(°С)]]), 0.6108 * EXP( 17.27 * EToTable[[#This Row],[Тмакс
(°С)]] / (EToTable[[#This Row],[Тмакс
(°С)]]+237.3)), "")</f>
        <v/>
      </c>
      <c r="U42" s="35" t="str">
        <f>IF(AND(ISNUMBER(EToTable[[#This Row],[e° (Tmin)]]), ISNUMBER(EToTable[[#This Row],[e° (Tmax)]])), (EToTable[[#This Row],[e° (Tmax)]]+EToTable[[#This Row],[e° (Tmin)]])/2, "")</f>
        <v/>
      </c>
      <c r="V42" s="28" t="str">
        <f>IF(ISNUMBER(EToTable[[#This Row],[Tdew]]), 0.6108 * EXP( 17.27 * (EToTable[[#This Row],[Tdew]]) / (EToTable[[#This Row],[Tdew]]+237.3)), "")</f>
        <v/>
      </c>
      <c r="W42" s="30" t="str">
        <f xml:space="preserve"> EToTable[[#This Row],[e° (Tdew)]]</f>
        <v/>
      </c>
      <c r="X42" s="28" t="str">
        <f>IF(AND(ISNUMBER(EToTable[[#This Row],[es]]), ISNUMBER(EToTable[[#This Row],[ea]])), EToTable[[#This Row],[es]]-EToTable[[#This Row],[ea]], "")</f>
        <v/>
      </c>
      <c r="Y42" s="35" t="str">
        <f>IF(ISNUMBER(EToTable[[#This Row],[Ra]]), (as+bs)*EToTable[[#This Row],[Ra]], "")</f>
        <v/>
      </c>
      <c r="Z4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2" s="35" t="str">
        <f>IF(ISNUMBER(EToTable[[#This Row],[Rs]]), (1-albedo)*EToTable[[#This Row],[Rs]], "")</f>
        <v/>
      </c>
      <c r="AB4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2" s="35" t="str">
        <f>IF(AND(ISNUMBER(EToTable[[#This Row],[Rns]]), ISNUMBER(EToTable[[#This Row],[Rnl]])), EToTable[[#This Row],[Rns]]-EToTable[[#This Row],[Rnl]], "")</f>
        <v/>
      </c>
      <c r="AD4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3" spans="1:31" x14ac:dyDescent="0.25">
      <c r="A43" s="20"/>
      <c r="B43" s="21"/>
      <c r="C43" s="22"/>
      <c r="D43" s="23"/>
      <c r="E43" s="46"/>
      <c r="F43" s="23"/>
      <c r="G4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3" s="44" t="str">
        <f>IF(AND(ISNUMBER(EToTable[[#This Row],[Сана]]), ISNUMBER(EToTable[[#This Row],[Тмин
(°С)]])), EToTable[[#This Row],[Тмин
(°С)]]-TdewSubtract, "")</f>
        <v/>
      </c>
      <c r="I43" s="38" t="str">
        <f>IF(ISNUMBER(EToTable[[#This Row],[Сана]]), _xlfn.DAYS(EToTable[[#This Row],[Сана]], "1/1/" &amp; YEAR(EToTable[[#This Row],[Сана]])) + 1, "")</f>
        <v/>
      </c>
      <c r="J43" s="35" t="str">
        <f>IF(AND(ISNUMBER(Altitude), ISNUMBER(EToTable[[#This Row],[Сана]])),  ROUND(101.3 * POWER( (293-0.0065 * Altitude) / 293, 5.26), 2), "")</f>
        <v/>
      </c>
      <c r="K43" s="33" t="str">
        <f>IF(ISNUMBER(EToTable[[#This Row],[P]]), (Cp * EToTable[[#This Row],[P]]) / (0.622 * 2.45), "")</f>
        <v/>
      </c>
      <c r="L4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3" s="35" t="str">
        <f>IF(ISNUMBER(EToTable[[#This Row],[J]]), 0.409  * SIN( (2*PI()/365) * EToTable[[#This Row],[J]] - 1.39), "")</f>
        <v/>
      </c>
      <c r="N43" s="30" t="str">
        <f>IF(ISNUMBER(EToTable[[#This Row],[J]]), ROUND(1+0.033 * COS( (2*PI()/365) * EToTable[[#This Row],[J]]), 4), "")</f>
        <v/>
      </c>
      <c r="O43" s="36" t="str">
        <f>IF(AND(ISNUMBER(Latitude), ISNUMBER(EToTable[[#This Row],[Сана]])), ROUND((Latitude / 180) * PI(), 3), "")</f>
        <v/>
      </c>
      <c r="P43" s="35" t="str">
        <f>IF(AND(ISNUMBER(EToTable[[#This Row],[φ]]), ISNUMBER(EToTable[[#This Row],[δ (rad)]])), ACOS( - 1 * TAN(EToTable[[#This Row],[φ]]) * TAN(EToTable[[#This Row],[δ (rad)]])), "")</f>
        <v/>
      </c>
      <c r="Q4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3" s="35" t="str">
        <f xml:space="preserve"> IF(ISNUMBER(EToTable[[#This Row],[ωs]]), ( 24 / PI()) * EToTable[[#This Row],[ωs]], "")</f>
        <v/>
      </c>
      <c r="S43" s="35" t="str">
        <f>IF(ISNUMBER(EToTable[[#This Row],[Тмин
(°С)]]), 0.6108 * EXP( 17.27 * EToTable[[#This Row],[Тмин
(°С)]] / (EToTable[[#This Row],[Тмин
(°С)]]+237.3)), "")</f>
        <v/>
      </c>
      <c r="T43" s="35" t="str">
        <f>IF(ISNUMBER(EToTable[[#This Row],[Тмакс
(°С)]]), 0.6108 * EXP( 17.27 * EToTable[[#This Row],[Тмакс
(°С)]] / (EToTable[[#This Row],[Тмакс
(°С)]]+237.3)), "")</f>
        <v/>
      </c>
      <c r="U43" s="35" t="str">
        <f>IF(AND(ISNUMBER(EToTable[[#This Row],[e° (Tmin)]]), ISNUMBER(EToTable[[#This Row],[e° (Tmax)]])), (EToTable[[#This Row],[e° (Tmax)]]+EToTable[[#This Row],[e° (Tmin)]])/2, "")</f>
        <v/>
      </c>
      <c r="V43" s="28" t="str">
        <f>IF(ISNUMBER(EToTable[[#This Row],[Tdew]]), 0.6108 * EXP( 17.27 * (EToTable[[#This Row],[Tdew]]) / (EToTable[[#This Row],[Tdew]]+237.3)), "")</f>
        <v/>
      </c>
      <c r="W43" s="30" t="str">
        <f xml:space="preserve"> EToTable[[#This Row],[e° (Tdew)]]</f>
        <v/>
      </c>
      <c r="X43" s="28" t="str">
        <f>IF(AND(ISNUMBER(EToTable[[#This Row],[es]]), ISNUMBER(EToTable[[#This Row],[ea]])), EToTable[[#This Row],[es]]-EToTable[[#This Row],[ea]], "")</f>
        <v/>
      </c>
      <c r="Y43" s="35" t="str">
        <f>IF(ISNUMBER(EToTable[[#This Row],[Ra]]), (as+bs)*EToTable[[#This Row],[Ra]], "")</f>
        <v/>
      </c>
      <c r="Z4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3" s="35" t="str">
        <f>IF(ISNUMBER(EToTable[[#This Row],[Rs]]), (1-albedo)*EToTable[[#This Row],[Rs]], "")</f>
        <v/>
      </c>
      <c r="AB4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3" s="35" t="str">
        <f>IF(AND(ISNUMBER(EToTable[[#This Row],[Rns]]), ISNUMBER(EToTable[[#This Row],[Rnl]])), EToTable[[#This Row],[Rns]]-EToTable[[#This Row],[Rnl]], "")</f>
        <v/>
      </c>
      <c r="AD4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4" spans="1:31" x14ac:dyDescent="0.25">
      <c r="A44" s="20"/>
      <c r="B44" s="21"/>
      <c r="C44" s="22"/>
      <c r="D44" s="23"/>
      <c r="E44" s="46"/>
      <c r="F44" s="23"/>
      <c r="G4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4" s="44" t="str">
        <f>IF(AND(ISNUMBER(EToTable[[#This Row],[Сана]]), ISNUMBER(EToTable[[#This Row],[Тмин
(°С)]])), EToTable[[#This Row],[Тмин
(°С)]]-TdewSubtract, "")</f>
        <v/>
      </c>
      <c r="I44" s="38" t="str">
        <f>IF(ISNUMBER(EToTable[[#This Row],[Сана]]), _xlfn.DAYS(EToTable[[#This Row],[Сана]], "1/1/" &amp; YEAR(EToTable[[#This Row],[Сана]])) + 1, "")</f>
        <v/>
      </c>
      <c r="J44" s="35" t="str">
        <f>IF(AND(ISNUMBER(Altitude), ISNUMBER(EToTable[[#This Row],[Сана]])),  ROUND(101.3 * POWER( (293-0.0065 * Altitude) / 293, 5.26), 2), "")</f>
        <v/>
      </c>
      <c r="K44" s="33" t="str">
        <f>IF(ISNUMBER(EToTable[[#This Row],[P]]), (Cp * EToTable[[#This Row],[P]]) / (0.622 * 2.45), "")</f>
        <v/>
      </c>
      <c r="L4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4" s="35" t="str">
        <f>IF(ISNUMBER(EToTable[[#This Row],[J]]), 0.409  * SIN( (2*PI()/365) * EToTable[[#This Row],[J]] - 1.39), "")</f>
        <v/>
      </c>
      <c r="N44" s="30" t="str">
        <f>IF(ISNUMBER(EToTable[[#This Row],[J]]), ROUND(1+0.033 * COS( (2*PI()/365) * EToTable[[#This Row],[J]]), 4), "")</f>
        <v/>
      </c>
      <c r="O44" s="36" t="str">
        <f>IF(AND(ISNUMBER(Latitude), ISNUMBER(EToTable[[#This Row],[Сана]])), ROUND((Latitude / 180) * PI(), 3), "")</f>
        <v/>
      </c>
      <c r="P44" s="35" t="str">
        <f>IF(AND(ISNUMBER(EToTable[[#This Row],[φ]]), ISNUMBER(EToTable[[#This Row],[δ (rad)]])), ACOS( - 1 * TAN(EToTable[[#This Row],[φ]]) * TAN(EToTable[[#This Row],[δ (rad)]])), "")</f>
        <v/>
      </c>
      <c r="Q4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4" s="35" t="str">
        <f xml:space="preserve"> IF(ISNUMBER(EToTable[[#This Row],[ωs]]), ( 24 / PI()) * EToTable[[#This Row],[ωs]], "")</f>
        <v/>
      </c>
      <c r="S44" s="35" t="str">
        <f>IF(ISNUMBER(EToTable[[#This Row],[Тмин
(°С)]]), 0.6108 * EXP( 17.27 * EToTable[[#This Row],[Тмин
(°С)]] / (EToTable[[#This Row],[Тмин
(°С)]]+237.3)), "")</f>
        <v/>
      </c>
      <c r="T44" s="35" t="str">
        <f>IF(ISNUMBER(EToTable[[#This Row],[Тмакс
(°С)]]), 0.6108 * EXP( 17.27 * EToTable[[#This Row],[Тмакс
(°С)]] / (EToTable[[#This Row],[Тмакс
(°С)]]+237.3)), "")</f>
        <v/>
      </c>
      <c r="U44" s="35" t="str">
        <f>IF(AND(ISNUMBER(EToTable[[#This Row],[e° (Tmin)]]), ISNUMBER(EToTable[[#This Row],[e° (Tmax)]])), (EToTable[[#This Row],[e° (Tmax)]]+EToTable[[#This Row],[e° (Tmin)]])/2, "")</f>
        <v/>
      </c>
      <c r="V44" s="28" t="str">
        <f>IF(ISNUMBER(EToTable[[#This Row],[Tdew]]), 0.6108 * EXP( 17.27 * (EToTable[[#This Row],[Tdew]]) / (EToTable[[#This Row],[Tdew]]+237.3)), "")</f>
        <v/>
      </c>
      <c r="W44" s="30" t="str">
        <f xml:space="preserve"> EToTable[[#This Row],[e° (Tdew)]]</f>
        <v/>
      </c>
      <c r="X44" s="28" t="str">
        <f>IF(AND(ISNUMBER(EToTable[[#This Row],[es]]), ISNUMBER(EToTable[[#This Row],[ea]])), EToTable[[#This Row],[es]]-EToTable[[#This Row],[ea]], "")</f>
        <v/>
      </c>
      <c r="Y44" s="35" t="str">
        <f>IF(ISNUMBER(EToTable[[#This Row],[Ra]]), (as+bs)*EToTable[[#This Row],[Ra]], "")</f>
        <v/>
      </c>
      <c r="Z4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4" s="35" t="str">
        <f>IF(ISNUMBER(EToTable[[#This Row],[Rs]]), (1-albedo)*EToTable[[#This Row],[Rs]], "")</f>
        <v/>
      </c>
      <c r="AB4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4" s="35" t="str">
        <f>IF(AND(ISNUMBER(EToTable[[#This Row],[Rns]]), ISNUMBER(EToTable[[#This Row],[Rnl]])), EToTable[[#This Row],[Rns]]-EToTable[[#This Row],[Rnl]], "")</f>
        <v/>
      </c>
      <c r="AD4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5" spans="1:31" x14ac:dyDescent="0.25">
      <c r="A45" s="20"/>
      <c r="B45" s="21"/>
      <c r="C45" s="22"/>
      <c r="D45" s="23"/>
      <c r="E45" s="46"/>
      <c r="F45" s="23"/>
      <c r="G4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5" s="44" t="str">
        <f>IF(AND(ISNUMBER(EToTable[[#This Row],[Сана]]), ISNUMBER(EToTable[[#This Row],[Тмин
(°С)]])), EToTable[[#This Row],[Тмин
(°С)]]-TdewSubtract, "")</f>
        <v/>
      </c>
      <c r="I45" s="38" t="str">
        <f>IF(ISNUMBER(EToTable[[#This Row],[Сана]]), _xlfn.DAYS(EToTable[[#This Row],[Сана]], "1/1/" &amp; YEAR(EToTable[[#This Row],[Сана]])) + 1, "")</f>
        <v/>
      </c>
      <c r="J45" s="35" t="str">
        <f>IF(AND(ISNUMBER(Altitude), ISNUMBER(EToTable[[#This Row],[Сана]])),  ROUND(101.3 * POWER( (293-0.0065 * Altitude) / 293, 5.26), 2), "")</f>
        <v/>
      </c>
      <c r="K45" s="33" t="str">
        <f>IF(ISNUMBER(EToTable[[#This Row],[P]]), (Cp * EToTable[[#This Row],[P]]) / (0.622 * 2.45), "")</f>
        <v/>
      </c>
      <c r="L4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5" s="35" t="str">
        <f>IF(ISNUMBER(EToTable[[#This Row],[J]]), 0.409  * SIN( (2*PI()/365) * EToTable[[#This Row],[J]] - 1.39), "")</f>
        <v/>
      </c>
      <c r="N45" s="30" t="str">
        <f>IF(ISNUMBER(EToTable[[#This Row],[J]]), ROUND(1+0.033 * COS( (2*PI()/365) * EToTable[[#This Row],[J]]), 4), "")</f>
        <v/>
      </c>
      <c r="O45" s="36" t="str">
        <f>IF(AND(ISNUMBER(Latitude), ISNUMBER(EToTable[[#This Row],[Сана]])), ROUND((Latitude / 180) * PI(), 3), "")</f>
        <v/>
      </c>
      <c r="P45" s="35" t="str">
        <f>IF(AND(ISNUMBER(EToTable[[#This Row],[φ]]), ISNUMBER(EToTable[[#This Row],[δ (rad)]])), ACOS( - 1 * TAN(EToTable[[#This Row],[φ]]) * TAN(EToTable[[#This Row],[δ (rad)]])), "")</f>
        <v/>
      </c>
      <c r="Q4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5" s="35" t="str">
        <f xml:space="preserve"> IF(ISNUMBER(EToTable[[#This Row],[ωs]]), ( 24 / PI()) * EToTable[[#This Row],[ωs]], "")</f>
        <v/>
      </c>
      <c r="S45" s="35" t="str">
        <f>IF(ISNUMBER(EToTable[[#This Row],[Тмин
(°С)]]), 0.6108 * EXP( 17.27 * EToTable[[#This Row],[Тмин
(°С)]] / (EToTable[[#This Row],[Тмин
(°С)]]+237.3)), "")</f>
        <v/>
      </c>
      <c r="T45" s="35" t="str">
        <f>IF(ISNUMBER(EToTable[[#This Row],[Тмакс
(°С)]]), 0.6108 * EXP( 17.27 * EToTable[[#This Row],[Тмакс
(°С)]] / (EToTable[[#This Row],[Тмакс
(°С)]]+237.3)), "")</f>
        <v/>
      </c>
      <c r="U45" s="35" t="str">
        <f>IF(AND(ISNUMBER(EToTable[[#This Row],[e° (Tmin)]]), ISNUMBER(EToTable[[#This Row],[e° (Tmax)]])), (EToTable[[#This Row],[e° (Tmax)]]+EToTable[[#This Row],[e° (Tmin)]])/2, "")</f>
        <v/>
      </c>
      <c r="V45" s="28" t="str">
        <f>IF(ISNUMBER(EToTable[[#This Row],[Tdew]]), 0.6108 * EXP( 17.27 * (EToTable[[#This Row],[Tdew]]) / (EToTable[[#This Row],[Tdew]]+237.3)), "")</f>
        <v/>
      </c>
      <c r="W45" s="30" t="str">
        <f xml:space="preserve"> EToTable[[#This Row],[e° (Tdew)]]</f>
        <v/>
      </c>
      <c r="X45" s="28" t="str">
        <f>IF(AND(ISNUMBER(EToTable[[#This Row],[es]]), ISNUMBER(EToTable[[#This Row],[ea]])), EToTable[[#This Row],[es]]-EToTable[[#This Row],[ea]], "")</f>
        <v/>
      </c>
      <c r="Y45" s="35" t="str">
        <f>IF(ISNUMBER(EToTable[[#This Row],[Ra]]), (as+bs)*EToTable[[#This Row],[Ra]], "")</f>
        <v/>
      </c>
      <c r="Z4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5" s="35" t="str">
        <f>IF(ISNUMBER(EToTable[[#This Row],[Rs]]), (1-albedo)*EToTable[[#This Row],[Rs]], "")</f>
        <v/>
      </c>
      <c r="AB4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5" s="35" t="str">
        <f>IF(AND(ISNUMBER(EToTable[[#This Row],[Rns]]), ISNUMBER(EToTable[[#This Row],[Rnl]])), EToTable[[#This Row],[Rns]]-EToTable[[#This Row],[Rnl]], "")</f>
        <v/>
      </c>
      <c r="AD4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6" spans="1:31" x14ac:dyDescent="0.25">
      <c r="A46" s="20"/>
      <c r="B46" s="21"/>
      <c r="C46" s="22"/>
      <c r="D46" s="23"/>
      <c r="E46" s="46"/>
      <c r="F46" s="23"/>
      <c r="G4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6" s="44" t="str">
        <f>IF(AND(ISNUMBER(EToTable[[#This Row],[Сана]]), ISNUMBER(EToTable[[#This Row],[Тмин
(°С)]])), EToTable[[#This Row],[Тмин
(°С)]]-TdewSubtract, "")</f>
        <v/>
      </c>
      <c r="I46" s="38" t="str">
        <f>IF(ISNUMBER(EToTable[[#This Row],[Сана]]), _xlfn.DAYS(EToTable[[#This Row],[Сана]], "1/1/" &amp; YEAR(EToTable[[#This Row],[Сана]])) + 1, "")</f>
        <v/>
      </c>
      <c r="J46" s="35" t="str">
        <f>IF(AND(ISNUMBER(Altitude), ISNUMBER(EToTable[[#This Row],[Сана]])),  ROUND(101.3 * POWER( (293-0.0065 * Altitude) / 293, 5.26), 2), "")</f>
        <v/>
      </c>
      <c r="K46" s="33" t="str">
        <f>IF(ISNUMBER(EToTable[[#This Row],[P]]), (Cp * EToTable[[#This Row],[P]]) / (0.622 * 2.45), "")</f>
        <v/>
      </c>
      <c r="L4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6" s="35" t="str">
        <f>IF(ISNUMBER(EToTable[[#This Row],[J]]), 0.409  * SIN( (2*PI()/365) * EToTable[[#This Row],[J]] - 1.39), "")</f>
        <v/>
      </c>
      <c r="N46" s="30" t="str">
        <f>IF(ISNUMBER(EToTable[[#This Row],[J]]), ROUND(1+0.033 * COS( (2*PI()/365) * EToTable[[#This Row],[J]]), 4), "")</f>
        <v/>
      </c>
      <c r="O46" s="36" t="str">
        <f>IF(AND(ISNUMBER(Latitude), ISNUMBER(EToTable[[#This Row],[Сана]])), ROUND((Latitude / 180) * PI(), 3), "")</f>
        <v/>
      </c>
      <c r="P46" s="35" t="str">
        <f>IF(AND(ISNUMBER(EToTable[[#This Row],[φ]]), ISNUMBER(EToTable[[#This Row],[δ (rad)]])), ACOS( - 1 * TAN(EToTable[[#This Row],[φ]]) * TAN(EToTable[[#This Row],[δ (rad)]])), "")</f>
        <v/>
      </c>
      <c r="Q4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6" s="35" t="str">
        <f xml:space="preserve"> IF(ISNUMBER(EToTable[[#This Row],[ωs]]), ( 24 / PI()) * EToTable[[#This Row],[ωs]], "")</f>
        <v/>
      </c>
      <c r="S46" s="35" t="str">
        <f>IF(ISNUMBER(EToTable[[#This Row],[Тмин
(°С)]]), 0.6108 * EXP( 17.27 * EToTable[[#This Row],[Тмин
(°С)]] / (EToTable[[#This Row],[Тмин
(°С)]]+237.3)), "")</f>
        <v/>
      </c>
      <c r="T46" s="35" t="str">
        <f>IF(ISNUMBER(EToTable[[#This Row],[Тмакс
(°С)]]), 0.6108 * EXP( 17.27 * EToTable[[#This Row],[Тмакс
(°С)]] / (EToTable[[#This Row],[Тмакс
(°С)]]+237.3)), "")</f>
        <v/>
      </c>
      <c r="U46" s="35" t="str">
        <f>IF(AND(ISNUMBER(EToTable[[#This Row],[e° (Tmin)]]), ISNUMBER(EToTable[[#This Row],[e° (Tmax)]])), (EToTable[[#This Row],[e° (Tmax)]]+EToTable[[#This Row],[e° (Tmin)]])/2, "")</f>
        <v/>
      </c>
      <c r="V46" s="28" t="str">
        <f>IF(ISNUMBER(EToTable[[#This Row],[Tdew]]), 0.6108 * EXP( 17.27 * (EToTable[[#This Row],[Tdew]]) / (EToTable[[#This Row],[Tdew]]+237.3)), "")</f>
        <v/>
      </c>
      <c r="W46" s="30" t="str">
        <f xml:space="preserve"> EToTable[[#This Row],[e° (Tdew)]]</f>
        <v/>
      </c>
      <c r="X46" s="28" t="str">
        <f>IF(AND(ISNUMBER(EToTable[[#This Row],[es]]), ISNUMBER(EToTable[[#This Row],[ea]])), EToTable[[#This Row],[es]]-EToTable[[#This Row],[ea]], "")</f>
        <v/>
      </c>
      <c r="Y46" s="35" t="str">
        <f>IF(ISNUMBER(EToTable[[#This Row],[Ra]]), (as+bs)*EToTable[[#This Row],[Ra]], "")</f>
        <v/>
      </c>
      <c r="Z4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6" s="35" t="str">
        <f>IF(ISNUMBER(EToTable[[#This Row],[Rs]]), (1-albedo)*EToTable[[#This Row],[Rs]], "")</f>
        <v/>
      </c>
      <c r="AB4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6" s="35" t="str">
        <f>IF(AND(ISNUMBER(EToTable[[#This Row],[Rns]]), ISNUMBER(EToTable[[#This Row],[Rnl]])), EToTable[[#This Row],[Rns]]-EToTable[[#This Row],[Rnl]], "")</f>
        <v/>
      </c>
      <c r="AD4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7" spans="1:31" x14ac:dyDescent="0.25">
      <c r="A47" s="20"/>
      <c r="B47" s="21"/>
      <c r="C47" s="22"/>
      <c r="D47" s="23"/>
      <c r="E47" s="46"/>
      <c r="F47" s="23"/>
      <c r="G4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7" s="44" t="str">
        <f>IF(AND(ISNUMBER(EToTable[[#This Row],[Сана]]), ISNUMBER(EToTable[[#This Row],[Тмин
(°С)]])), EToTable[[#This Row],[Тмин
(°С)]]-TdewSubtract, "")</f>
        <v/>
      </c>
      <c r="I47" s="38" t="str">
        <f>IF(ISNUMBER(EToTable[[#This Row],[Сана]]), _xlfn.DAYS(EToTable[[#This Row],[Сана]], "1/1/" &amp; YEAR(EToTable[[#This Row],[Сана]])) + 1, "")</f>
        <v/>
      </c>
      <c r="J47" s="35" t="str">
        <f>IF(AND(ISNUMBER(Altitude), ISNUMBER(EToTable[[#This Row],[Сана]])),  ROUND(101.3 * POWER( (293-0.0065 * Altitude) / 293, 5.26), 2), "")</f>
        <v/>
      </c>
      <c r="K47" s="33" t="str">
        <f>IF(ISNUMBER(EToTable[[#This Row],[P]]), (Cp * EToTable[[#This Row],[P]]) / (0.622 * 2.45), "")</f>
        <v/>
      </c>
      <c r="L4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7" s="35" t="str">
        <f>IF(ISNUMBER(EToTable[[#This Row],[J]]), 0.409  * SIN( (2*PI()/365) * EToTable[[#This Row],[J]] - 1.39), "")</f>
        <v/>
      </c>
      <c r="N47" s="30" t="str">
        <f>IF(ISNUMBER(EToTable[[#This Row],[J]]), ROUND(1+0.033 * COS( (2*PI()/365) * EToTable[[#This Row],[J]]), 4), "")</f>
        <v/>
      </c>
      <c r="O47" s="36" t="str">
        <f>IF(AND(ISNUMBER(Latitude), ISNUMBER(EToTable[[#This Row],[Сана]])), ROUND((Latitude / 180) * PI(), 3), "")</f>
        <v/>
      </c>
      <c r="P47" s="35" t="str">
        <f>IF(AND(ISNUMBER(EToTable[[#This Row],[φ]]), ISNUMBER(EToTable[[#This Row],[δ (rad)]])), ACOS( - 1 * TAN(EToTable[[#This Row],[φ]]) * TAN(EToTable[[#This Row],[δ (rad)]])), "")</f>
        <v/>
      </c>
      <c r="Q4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7" s="35" t="str">
        <f xml:space="preserve"> IF(ISNUMBER(EToTable[[#This Row],[ωs]]), ( 24 / PI()) * EToTable[[#This Row],[ωs]], "")</f>
        <v/>
      </c>
      <c r="S47" s="35" t="str">
        <f>IF(ISNUMBER(EToTable[[#This Row],[Тмин
(°С)]]), 0.6108 * EXP( 17.27 * EToTable[[#This Row],[Тмин
(°С)]] / (EToTable[[#This Row],[Тмин
(°С)]]+237.3)), "")</f>
        <v/>
      </c>
      <c r="T47" s="35" t="str">
        <f>IF(ISNUMBER(EToTable[[#This Row],[Тмакс
(°С)]]), 0.6108 * EXP( 17.27 * EToTable[[#This Row],[Тмакс
(°С)]] / (EToTable[[#This Row],[Тмакс
(°С)]]+237.3)), "")</f>
        <v/>
      </c>
      <c r="U47" s="35" t="str">
        <f>IF(AND(ISNUMBER(EToTable[[#This Row],[e° (Tmin)]]), ISNUMBER(EToTable[[#This Row],[e° (Tmax)]])), (EToTable[[#This Row],[e° (Tmax)]]+EToTable[[#This Row],[e° (Tmin)]])/2, "")</f>
        <v/>
      </c>
      <c r="V47" s="28" t="str">
        <f>IF(ISNUMBER(EToTable[[#This Row],[Tdew]]), 0.6108 * EXP( 17.27 * (EToTable[[#This Row],[Tdew]]) / (EToTable[[#This Row],[Tdew]]+237.3)), "")</f>
        <v/>
      </c>
      <c r="W47" s="30" t="str">
        <f xml:space="preserve"> EToTable[[#This Row],[e° (Tdew)]]</f>
        <v/>
      </c>
      <c r="X47" s="28" t="str">
        <f>IF(AND(ISNUMBER(EToTable[[#This Row],[es]]), ISNUMBER(EToTable[[#This Row],[ea]])), EToTable[[#This Row],[es]]-EToTable[[#This Row],[ea]], "")</f>
        <v/>
      </c>
      <c r="Y47" s="35" t="str">
        <f>IF(ISNUMBER(EToTable[[#This Row],[Ra]]), (as+bs)*EToTable[[#This Row],[Ra]], "")</f>
        <v/>
      </c>
      <c r="Z4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7" s="35" t="str">
        <f>IF(ISNUMBER(EToTable[[#This Row],[Rs]]), (1-albedo)*EToTable[[#This Row],[Rs]], "")</f>
        <v/>
      </c>
      <c r="AB4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7" s="35" t="str">
        <f>IF(AND(ISNUMBER(EToTable[[#This Row],[Rns]]), ISNUMBER(EToTable[[#This Row],[Rnl]])), EToTable[[#This Row],[Rns]]-EToTable[[#This Row],[Rnl]], "")</f>
        <v/>
      </c>
      <c r="AD4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8" spans="1:31" x14ac:dyDescent="0.25">
      <c r="A48" s="20"/>
      <c r="B48" s="21"/>
      <c r="C48" s="22"/>
      <c r="D48" s="23"/>
      <c r="E48" s="46"/>
      <c r="F48" s="23"/>
      <c r="G4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8" s="44" t="str">
        <f>IF(AND(ISNUMBER(EToTable[[#This Row],[Сана]]), ISNUMBER(EToTable[[#This Row],[Тмин
(°С)]])), EToTable[[#This Row],[Тмин
(°С)]]-TdewSubtract, "")</f>
        <v/>
      </c>
      <c r="I48" s="38" t="str">
        <f>IF(ISNUMBER(EToTable[[#This Row],[Сана]]), _xlfn.DAYS(EToTable[[#This Row],[Сана]], "1/1/" &amp; YEAR(EToTable[[#This Row],[Сана]])) + 1, "")</f>
        <v/>
      </c>
      <c r="J48" s="35" t="str">
        <f>IF(AND(ISNUMBER(Altitude), ISNUMBER(EToTable[[#This Row],[Сана]])),  ROUND(101.3 * POWER( (293-0.0065 * Altitude) / 293, 5.26), 2), "")</f>
        <v/>
      </c>
      <c r="K48" s="33" t="str">
        <f>IF(ISNUMBER(EToTable[[#This Row],[P]]), (Cp * EToTable[[#This Row],[P]]) / (0.622 * 2.45), "")</f>
        <v/>
      </c>
      <c r="L4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8" s="35" t="str">
        <f>IF(ISNUMBER(EToTable[[#This Row],[J]]), 0.409  * SIN( (2*PI()/365) * EToTable[[#This Row],[J]] - 1.39), "")</f>
        <v/>
      </c>
      <c r="N48" s="30" t="str">
        <f>IF(ISNUMBER(EToTable[[#This Row],[J]]), ROUND(1+0.033 * COS( (2*PI()/365) * EToTable[[#This Row],[J]]), 4), "")</f>
        <v/>
      </c>
      <c r="O48" s="36" t="str">
        <f>IF(AND(ISNUMBER(Latitude), ISNUMBER(EToTable[[#This Row],[Сана]])), ROUND((Latitude / 180) * PI(), 3), "")</f>
        <v/>
      </c>
      <c r="P48" s="35" t="str">
        <f>IF(AND(ISNUMBER(EToTable[[#This Row],[φ]]), ISNUMBER(EToTable[[#This Row],[δ (rad)]])), ACOS( - 1 * TAN(EToTable[[#This Row],[φ]]) * TAN(EToTable[[#This Row],[δ (rad)]])), "")</f>
        <v/>
      </c>
      <c r="Q4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8" s="35" t="str">
        <f xml:space="preserve"> IF(ISNUMBER(EToTable[[#This Row],[ωs]]), ( 24 / PI()) * EToTable[[#This Row],[ωs]], "")</f>
        <v/>
      </c>
      <c r="S48" s="35" t="str">
        <f>IF(ISNUMBER(EToTable[[#This Row],[Тмин
(°С)]]), 0.6108 * EXP( 17.27 * EToTable[[#This Row],[Тмин
(°С)]] / (EToTable[[#This Row],[Тмин
(°С)]]+237.3)), "")</f>
        <v/>
      </c>
      <c r="T48" s="35" t="str">
        <f>IF(ISNUMBER(EToTable[[#This Row],[Тмакс
(°С)]]), 0.6108 * EXP( 17.27 * EToTable[[#This Row],[Тмакс
(°С)]] / (EToTable[[#This Row],[Тмакс
(°С)]]+237.3)), "")</f>
        <v/>
      </c>
      <c r="U48" s="35" t="str">
        <f>IF(AND(ISNUMBER(EToTable[[#This Row],[e° (Tmin)]]), ISNUMBER(EToTable[[#This Row],[e° (Tmax)]])), (EToTable[[#This Row],[e° (Tmax)]]+EToTable[[#This Row],[e° (Tmin)]])/2, "")</f>
        <v/>
      </c>
      <c r="V48" s="28" t="str">
        <f>IF(ISNUMBER(EToTable[[#This Row],[Tdew]]), 0.6108 * EXP( 17.27 * (EToTable[[#This Row],[Tdew]]) / (EToTable[[#This Row],[Tdew]]+237.3)), "")</f>
        <v/>
      </c>
      <c r="W48" s="30" t="str">
        <f xml:space="preserve"> EToTable[[#This Row],[e° (Tdew)]]</f>
        <v/>
      </c>
      <c r="X48" s="28" t="str">
        <f>IF(AND(ISNUMBER(EToTable[[#This Row],[es]]), ISNUMBER(EToTable[[#This Row],[ea]])), EToTable[[#This Row],[es]]-EToTable[[#This Row],[ea]], "")</f>
        <v/>
      </c>
      <c r="Y48" s="35" t="str">
        <f>IF(ISNUMBER(EToTable[[#This Row],[Ra]]), (as+bs)*EToTable[[#This Row],[Ra]], "")</f>
        <v/>
      </c>
      <c r="Z4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8" s="35" t="str">
        <f>IF(ISNUMBER(EToTable[[#This Row],[Rs]]), (1-albedo)*EToTable[[#This Row],[Rs]], "")</f>
        <v/>
      </c>
      <c r="AB4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8" s="35" t="str">
        <f>IF(AND(ISNUMBER(EToTable[[#This Row],[Rns]]), ISNUMBER(EToTable[[#This Row],[Rnl]])), EToTable[[#This Row],[Rns]]-EToTable[[#This Row],[Rnl]], "")</f>
        <v/>
      </c>
      <c r="AD4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49" spans="1:31" x14ac:dyDescent="0.25">
      <c r="A49" s="20"/>
      <c r="B49" s="21"/>
      <c r="C49" s="22"/>
      <c r="D49" s="23"/>
      <c r="E49" s="46"/>
      <c r="F49" s="23"/>
      <c r="G4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49" s="44" t="str">
        <f>IF(AND(ISNUMBER(EToTable[[#This Row],[Сана]]), ISNUMBER(EToTable[[#This Row],[Тмин
(°С)]])), EToTable[[#This Row],[Тмин
(°С)]]-TdewSubtract, "")</f>
        <v/>
      </c>
      <c r="I49" s="38" t="str">
        <f>IF(ISNUMBER(EToTable[[#This Row],[Сана]]), _xlfn.DAYS(EToTable[[#This Row],[Сана]], "1/1/" &amp; YEAR(EToTable[[#This Row],[Сана]])) + 1, "")</f>
        <v/>
      </c>
      <c r="J49" s="35" t="str">
        <f>IF(AND(ISNUMBER(Altitude), ISNUMBER(EToTable[[#This Row],[Сана]])),  ROUND(101.3 * POWER( (293-0.0065 * Altitude) / 293, 5.26), 2), "")</f>
        <v/>
      </c>
      <c r="K49" s="33" t="str">
        <f>IF(ISNUMBER(EToTable[[#This Row],[P]]), (Cp * EToTable[[#This Row],[P]]) / (0.622 * 2.45), "")</f>
        <v/>
      </c>
      <c r="L4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49" s="35" t="str">
        <f>IF(ISNUMBER(EToTable[[#This Row],[J]]), 0.409  * SIN( (2*PI()/365) * EToTable[[#This Row],[J]] - 1.39), "")</f>
        <v/>
      </c>
      <c r="N49" s="30" t="str">
        <f>IF(ISNUMBER(EToTable[[#This Row],[J]]), ROUND(1+0.033 * COS( (2*PI()/365) * EToTable[[#This Row],[J]]), 4), "")</f>
        <v/>
      </c>
      <c r="O49" s="36" t="str">
        <f>IF(AND(ISNUMBER(Latitude), ISNUMBER(EToTable[[#This Row],[Сана]])), ROUND((Latitude / 180) * PI(), 3), "")</f>
        <v/>
      </c>
      <c r="P49" s="35" t="str">
        <f>IF(AND(ISNUMBER(EToTable[[#This Row],[φ]]), ISNUMBER(EToTable[[#This Row],[δ (rad)]])), ACOS( - 1 * TAN(EToTable[[#This Row],[φ]]) * TAN(EToTable[[#This Row],[δ (rad)]])), "")</f>
        <v/>
      </c>
      <c r="Q4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49" s="35" t="str">
        <f xml:space="preserve"> IF(ISNUMBER(EToTable[[#This Row],[ωs]]), ( 24 / PI()) * EToTable[[#This Row],[ωs]], "")</f>
        <v/>
      </c>
      <c r="S49" s="35" t="str">
        <f>IF(ISNUMBER(EToTable[[#This Row],[Тмин
(°С)]]), 0.6108 * EXP( 17.27 * EToTable[[#This Row],[Тмин
(°С)]] / (EToTable[[#This Row],[Тмин
(°С)]]+237.3)), "")</f>
        <v/>
      </c>
      <c r="T49" s="35" t="str">
        <f>IF(ISNUMBER(EToTable[[#This Row],[Тмакс
(°С)]]), 0.6108 * EXP( 17.27 * EToTable[[#This Row],[Тмакс
(°С)]] / (EToTable[[#This Row],[Тмакс
(°С)]]+237.3)), "")</f>
        <v/>
      </c>
      <c r="U49" s="35" t="str">
        <f>IF(AND(ISNUMBER(EToTable[[#This Row],[e° (Tmin)]]), ISNUMBER(EToTable[[#This Row],[e° (Tmax)]])), (EToTable[[#This Row],[e° (Tmax)]]+EToTable[[#This Row],[e° (Tmin)]])/2, "")</f>
        <v/>
      </c>
      <c r="V49" s="28" t="str">
        <f>IF(ISNUMBER(EToTable[[#This Row],[Tdew]]), 0.6108 * EXP( 17.27 * (EToTable[[#This Row],[Tdew]]) / (EToTable[[#This Row],[Tdew]]+237.3)), "")</f>
        <v/>
      </c>
      <c r="W49" s="30" t="str">
        <f xml:space="preserve"> EToTable[[#This Row],[e° (Tdew)]]</f>
        <v/>
      </c>
      <c r="X49" s="28" t="str">
        <f>IF(AND(ISNUMBER(EToTable[[#This Row],[es]]), ISNUMBER(EToTable[[#This Row],[ea]])), EToTable[[#This Row],[es]]-EToTable[[#This Row],[ea]], "")</f>
        <v/>
      </c>
      <c r="Y49" s="35" t="str">
        <f>IF(ISNUMBER(EToTable[[#This Row],[Ra]]), (as+bs)*EToTable[[#This Row],[Ra]], "")</f>
        <v/>
      </c>
      <c r="Z4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49" s="35" t="str">
        <f>IF(ISNUMBER(EToTable[[#This Row],[Rs]]), (1-albedo)*EToTable[[#This Row],[Rs]], "")</f>
        <v/>
      </c>
      <c r="AB4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49" s="35" t="str">
        <f>IF(AND(ISNUMBER(EToTable[[#This Row],[Rns]]), ISNUMBER(EToTable[[#This Row],[Rnl]])), EToTable[[#This Row],[Rns]]-EToTable[[#This Row],[Rnl]], "")</f>
        <v/>
      </c>
      <c r="AD4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4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0" spans="1:31" x14ac:dyDescent="0.25">
      <c r="A50" s="20"/>
      <c r="B50" s="21"/>
      <c r="C50" s="22"/>
      <c r="D50" s="23"/>
      <c r="E50" s="46"/>
      <c r="F50" s="23"/>
      <c r="G5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0" s="44" t="str">
        <f>IF(AND(ISNUMBER(EToTable[[#This Row],[Сана]]), ISNUMBER(EToTable[[#This Row],[Тмин
(°С)]])), EToTable[[#This Row],[Тмин
(°С)]]-TdewSubtract, "")</f>
        <v/>
      </c>
      <c r="I50" s="38" t="str">
        <f>IF(ISNUMBER(EToTable[[#This Row],[Сана]]), _xlfn.DAYS(EToTable[[#This Row],[Сана]], "1/1/" &amp; YEAR(EToTable[[#This Row],[Сана]])) + 1, "")</f>
        <v/>
      </c>
      <c r="J50" s="35" t="str">
        <f>IF(AND(ISNUMBER(Altitude), ISNUMBER(EToTable[[#This Row],[Сана]])),  ROUND(101.3 * POWER( (293-0.0065 * Altitude) / 293, 5.26), 2), "")</f>
        <v/>
      </c>
      <c r="K50" s="33" t="str">
        <f>IF(ISNUMBER(EToTable[[#This Row],[P]]), (Cp * EToTable[[#This Row],[P]]) / (0.622 * 2.45), "")</f>
        <v/>
      </c>
      <c r="L5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0" s="35" t="str">
        <f>IF(ISNUMBER(EToTable[[#This Row],[J]]), 0.409  * SIN( (2*PI()/365) * EToTable[[#This Row],[J]] - 1.39), "")</f>
        <v/>
      </c>
      <c r="N50" s="30" t="str">
        <f>IF(ISNUMBER(EToTable[[#This Row],[J]]), ROUND(1+0.033 * COS( (2*PI()/365) * EToTable[[#This Row],[J]]), 4), "")</f>
        <v/>
      </c>
      <c r="O50" s="36" t="str">
        <f>IF(AND(ISNUMBER(Latitude), ISNUMBER(EToTable[[#This Row],[Сана]])), ROUND((Latitude / 180) * PI(), 3), "")</f>
        <v/>
      </c>
      <c r="P50" s="35" t="str">
        <f>IF(AND(ISNUMBER(EToTable[[#This Row],[φ]]), ISNUMBER(EToTable[[#This Row],[δ (rad)]])), ACOS( - 1 * TAN(EToTable[[#This Row],[φ]]) * TAN(EToTable[[#This Row],[δ (rad)]])), "")</f>
        <v/>
      </c>
      <c r="Q5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0" s="35" t="str">
        <f xml:space="preserve"> IF(ISNUMBER(EToTable[[#This Row],[ωs]]), ( 24 / PI()) * EToTable[[#This Row],[ωs]], "")</f>
        <v/>
      </c>
      <c r="S50" s="35" t="str">
        <f>IF(ISNUMBER(EToTable[[#This Row],[Тмин
(°С)]]), 0.6108 * EXP( 17.27 * EToTable[[#This Row],[Тмин
(°С)]] / (EToTable[[#This Row],[Тмин
(°С)]]+237.3)), "")</f>
        <v/>
      </c>
      <c r="T50" s="35" t="str">
        <f>IF(ISNUMBER(EToTable[[#This Row],[Тмакс
(°С)]]), 0.6108 * EXP( 17.27 * EToTable[[#This Row],[Тмакс
(°С)]] / (EToTable[[#This Row],[Тмакс
(°С)]]+237.3)), "")</f>
        <v/>
      </c>
      <c r="U50" s="35" t="str">
        <f>IF(AND(ISNUMBER(EToTable[[#This Row],[e° (Tmin)]]), ISNUMBER(EToTable[[#This Row],[e° (Tmax)]])), (EToTable[[#This Row],[e° (Tmax)]]+EToTable[[#This Row],[e° (Tmin)]])/2, "")</f>
        <v/>
      </c>
      <c r="V50" s="28" t="str">
        <f>IF(ISNUMBER(EToTable[[#This Row],[Tdew]]), 0.6108 * EXP( 17.27 * (EToTable[[#This Row],[Tdew]]) / (EToTable[[#This Row],[Tdew]]+237.3)), "")</f>
        <v/>
      </c>
      <c r="W50" s="30" t="str">
        <f xml:space="preserve"> EToTable[[#This Row],[e° (Tdew)]]</f>
        <v/>
      </c>
      <c r="X50" s="28" t="str">
        <f>IF(AND(ISNUMBER(EToTable[[#This Row],[es]]), ISNUMBER(EToTable[[#This Row],[ea]])), EToTable[[#This Row],[es]]-EToTable[[#This Row],[ea]], "")</f>
        <v/>
      </c>
      <c r="Y50" s="35" t="str">
        <f>IF(ISNUMBER(EToTable[[#This Row],[Ra]]), (as+bs)*EToTable[[#This Row],[Ra]], "")</f>
        <v/>
      </c>
      <c r="Z5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0" s="35" t="str">
        <f>IF(ISNUMBER(EToTable[[#This Row],[Rs]]), (1-albedo)*EToTable[[#This Row],[Rs]], "")</f>
        <v/>
      </c>
      <c r="AB5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0" s="35" t="str">
        <f>IF(AND(ISNUMBER(EToTable[[#This Row],[Rns]]), ISNUMBER(EToTable[[#This Row],[Rnl]])), EToTable[[#This Row],[Rns]]-EToTable[[#This Row],[Rnl]], "")</f>
        <v/>
      </c>
      <c r="AD5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1" spans="1:31" x14ac:dyDescent="0.25">
      <c r="A51" s="20"/>
      <c r="B51" s="21"/>
      <c r="C51" s="22"/>
      <c r="D51" s="23"/>
      <c r="E51" s="46"/>
      <c r="F51" s="23"/>
      <c r="G5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1" s="44" t="str">
        <f>IF(AND(ISNUMBER(EToTable[[#This Row],[Сана]]), ISNUMBER(EToTable[[#This Row],[Тмин
(°С)]])), EToTable[[#This Row],[Тмин
(°С)]]-TdewSubtract, "")</f>
        <v/>
      </c>
      <c r="I51" s="38" t="str">
        <f>IF(ISNUMBER(EToTable[[#This Row],[Сана]]), _xlfn.DAYS(EToTable[[#This Row],[Сана]], "1/1/" &amp; YEAR(EToTable[[#This Row],[Сана]])) + 1, "")</f>
        <v/>
      </c>
      <c r="J51" s="35" t="str">
        <f>IF(AND(ISNUMBER(Altitude), ISNUMBER(EToTable[[#This Row],[Сана]])),  ROUND(101.3 * POWER( (293-0.0065 * Altitude) / 293, 5.26), 2), "")</f>
        <v/>
      </c>
      <c r="K51" s="33" t="str">
        <f>IF(ISNUMBER(EToTable[[#This Row],[P]]), (Cp * EToTable[[#This Row],[P]]) / (0.622 * 2.45), "")</f>
        <v/>
      </c>
      <c r="L5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1" s="35" t="str">
        <f>IF(ISNUMBER(EToTable[[#This Row],[J]]), 0.409  * SIN( (2*PI()/365) * EToTable[[#This Row],[J]] - 1.39), "")</f>
        <v/>
      </c>
      <c r="N51" s="30" t="str">
        <f>IF(ISNUMBER(EToTable[[#This Row],[J]]), ROUND(1+0.033 * COS( (2*PI()/365) * EToTable[[#This Row],[J]]), 4), "")</f>
        <v/>
      </c>
      <c r="O51" s="36" t="str">
        <f>IF(AND(ISNUMBER(Latitude), ISNUMBER(EToTable[[#This Row],[Сана]])), ROUND((Latitude / 180) * PI(), 3), "")</f>
        <v/>
      </c>
      <c r="P51" s="35" t="str">
        <f>IF(AND(ISNUMBER(EToTable[[#This Row],[φ]]), ISNUMBER(EToTable[[#This Row],[δ (rad)]])), ACOS( - 1 * TAN(EToTable[[#This Row],[φ]]) * TAN(EToTable[[#This Row],[δ (rad)]])), "")</f>
        <v/>
      </c>
      <c r="Q5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1" s="35" t="str">
        <f xml:space="preserve"> IF(ISNUMBER(EToTable[[#This Row],[ωs]]), ( 24 / PI()) * EToTable[[#This Row],[ωs]], "")</f>
        <v/>
      </c>
      <c r="S51" s="35" t="str">
        <f>IF(ISNUMBER(EToTable[[#This Row],[Тмин
(°С)]]), 0.6108 * EXP( 17.27 * EToTable[[#This Row],[Тмин
(°С)]] / (EToTable[[#This Row],[Тмин
(°С)]]+237.3)), "")</f>
        <v/>
      </c>
      <c r="T51" s="35" t="str">
        <f>IF(ISNUMBER(EToTable[[#This Row],[Тмакс
(°С)]]), 0.6108 * EXP( 17.27 * EToTable[[#This Row],[Тмакс
(°С)]] / (EToTable[[#This Row],[Тмакс
(°С)]]+237.3)), "")</f>
        <v/>
      </c>
      <c r="U51" s="35" t="str">
        <f>IF(AND(ISNUMBER(EToTable[[#This Row],[e° (Tmin)]]), ISNUMBER(EToTable[[#This Row],[e° (Tmax)]])), (EToTable[[#This Row],[e° (Tmax)]]+EToTable[[#This Row],[e° (Tmin)]])/2, "")</f>
        <v/>
      </c>
      <c r="V51" s="28" t="str">
        <f>IF(ISNUMBER(EToTable[[#This Row],[Tdew]]), 0.6108 * EXP( 17.27 * (EToTable[[#This Row],[Tdew]]) / (EToTable[[#This Row],[Tdew]]+237.3)), "")</f>
        <v/>
      </c>
      <c r="W51" s="30" t="str">
        <f xml:space="preserve"> EToTable[[#This Row],[e° (Tdew)]]</f>
        <v/>
      </c>
      <c r="X51" s="28" t="str">
        <f>IF(AND(ISNUMBER(EToTable[[#This Row],[es]]), ISNUMBER(EToTable[[#This Row],[ea]])), EToTable[[#This Row],[es]]-EToTable[[#This Row],[ea]], "")</f>
        <v/>
      </c>
      <c r="Y51" s="35" t="str">
        <f>IF(ISNUMBER(EToTable[[#This Row],[Ra]]), (as+bs)*EToTable[[#This Row],[Ra]], "")</f>
        <v/>
      </c>
      <c r="Z5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1" s="35" t="str">
        <f>IF(ISNUMBER(EToTable[[#This Row],[Rs]]), (1-albedo)*EToTable[[#This Row],[Rs]], "")</f>
        <v/>
      </c>
      <c r="AB5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1" s="35" t="str">
        <f>IF(AND(ISNUMBER(EToTable[[#This Row],[Rns]]), ISNUMBER(EToTable[[#This Row],[Rnl]])), EToTable[[#This Row],[Rns]]-EToTable[[#This Row],[Rnl]], "")</f>
        <v/>
      </c>
      <c r="AD5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2" spans="1:31" x14ac:dyDescent="0.25">
      <c r="A52" s="20"/>
      <c r="B52" s="21"/>
      <c r="C52" s="22"/>
      <c r="D52" s="23"/>
      <c r="E52" s="46"/>
      <c r="F52" s="23"/>
      <c r="G5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2" s="44" t="str">
        <f>IF(AND(ISNUMBER(EToTable[[#This Row],[Сана]]), ISNUMBER(EToTable[[#This Row],[Тмин
(°С)]])), EToTable[[#This Row],[Тмин
(°С)]]-TdewSubtract, "")</f>
        <v/>
      </c>
      <c r="I52" s="38" t="str">
        <f>IF(ISNUMBER(EToTable[[#This Row],[Сана]]), _xlfn.DAYS(EToTable[[#This Row],[Сана]], "1/1/" &amp; YEAR(EToTable[[#This Row],[Сана]])) + 1, "")</f>
        <v/>
      </c>
      <c r="J52" s="35" t="str">
        <f>IF(AND(ISNUMBER(Altitude), ISNUMBER(EToTable[[#This Row],[Сана]])),  ROUND(101.3 * POWER( (293-0.0065 * Altitude) / 293, 5.26), 2), "")</f>
        <v/>
      </c>
      <c r="K52" s="33" t="str">
        <f>IF(ISNUMBER(EToTable[[#This Row],[P]]), (Cp * EToTable[[#This Row],[P]]) / (0.622 * 2.45), "")</f>
        <v/>
      </c>
      <c r="L5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2" s="35" t="str">
        <f>IF(ISNUMBER(EToTable[[#This Row],[J]]), 0.409  * SIN( (2*PI()/365) * EToTable[[#This Row],[J]] - 1.39), "")</f>
        <v/>
      </c>
      <c r="N52" s="30" t="str">
        <f>IF(ISNUMBER(EToTable[[#This Row],[J]]), ROUND(1+0.033 * COS( (2*PI()/365) * EToTable[[#This Row],[J]]), 4), "")</f>
        <v/>
      </c>
      <c r="O52" s="36" t="str">
        <f>IF(AND(ISNUMBER(Latitude), ISNUMBER(EToTable[[#This Row],[Сана]])), ROUND((Latitude / 180) * PI(), 3), "")</f>
        <v/>
      </c>
      <c r="P52" s="35" t="str">
        <f>IF(AND(ISNUMBER(EToTable[[#This Row],[φ]]), ISNUMBER(EToTable[[#This Row],[δ (rad)]])), ACOS( - 1 * TAN(EToTable[[#This Row],[φ]]) * TAN(EToTable[[#This Row],[δ (rad)]])), "")</f>
        <v/>
      </c>
      <c r="Q5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2" s="35" t="str">
        <f xml:space="preserve"> IF(ISNUMBER(EToTable[[#This Row],[ωs]]), ( 24 / PI()) * EToTable[[#This Row],[ωs]], "")</f>
        <v/>
      </c>
      <c r="S52" s="35" t="str">
        <f>IF(ISNUMBER(EToTable[[#This Row],[Тмин
(°С)]]), 0.6108 * EXP( 17.27 * EToTable[[#This Row],[Тмин
(°С)]] / (EToTable[[#This Row],[Тмин
(°С)]]+237.3)), "")</f>
        <v/>
      </c>
      <c r="T52" s="35" t="str">
        <f>IF(ISNUMBER(EToTable[[#This Row],[Тмакс
(°С)]]), 0.6108 * EXP( 17.27 * EToTable[[#This Row],[Тмакс
(°С)]] / (EToTable[[#This Row],[Тмакс
(°С)]]+237.3)), "")</f>
        <v/>
      </c>
      <c r="U52" s="35" t="str">
        <f>IF(AND(ISNUMBER(EToTable[[#This Row],[e° (Tmin)]]), ISNUMBER(EToTable[[#This Row],[e° (Tmax)]])), (EToTable[[#This Row],[e° (Tmax)]]+EToTable[[#This Row],[e° (Tmin)]])/2, "")</f>
        <v/>
      </c>
      <c r="V52" s="28" t="str">
        <f>IF(ISNUMBER(EToTable[[#This Row],[Tdew]]), 0.6108 * EXP( 17.27 * (EToTable[[#This Row],[Tdew]]) / (EToTable[[#This Row],[Tdew]]+237.3)), "")</f>
        <v/>
      </c>
      <c r="W52" s="30" t="str">
        <f xml:space="preserve"> EToTable[[#This Row],[e° (Tdew)]]</f>
        <v/>
      </c>
      <c r="X52" s="28" t="str">
        <f>IF(AND(ISNUMBER(EToTable[[#This Row],[es]]), ISNUMBER(EToTable[[#This Row],[ea]])), EToTable[[#This Row],[es]]-EToTable[[#This Row],[ea]], "")</f>
        <v/>
      </c>
      <c r="Y52" s="35" t="str">
        <f>IF(ISNUMBER(EToTable[[#This Row],[Ra]]), (as+bs)*EToTable[[#This Row],[Ra]], "")</f>
        <v/>
      </c>
      <c r="Z5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2" s="35" t="str">
        <f>IF(ISNUMBER(EToTable[[#This Row],[Rs]]), (1-albedo)*EToTable[[#This Row],[Rs]], "")</f>
        <v/>
      </c>
      <c r="AB5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2" s="35" t="str">
        <f>IF(AND(ISNUMBER(EToTable[[#This Row],[Rns]]), ISNUMBER(EToTable[[#This Row],[Rnl]])), EToTable[[#This Row],[Rns]]-EToTable[[#This Row],[Rnl]], "")</f>
        <v/>
      </c>
      <c r="AD5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3" spans="1:31" x14ac:dyDescent="0.25">
      <c r="A53" s="20"/>
      <c r="B53" s="21"/>
      <c r="C53" s="22"/>
      <c r="D53" s="23"/>
      <c r="E53" s="46"/>
      <c r="F53" s="23"/>
      <c r="G5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3" s="44" t="str">
        <f>IF(AND(ISNUMBER(EToTable[[#This Row],[Сана]]), ISNUMBER(EToTable[[#This Row],[Тмин
(°С)]])), EToTable[[#This Row],[Тмин
(°С)]]-TdewSubtract, "")</f>
        <v/>
      </c>
      <c r="I53" s="38" t="str">
        <f>IF(ISNUMBER(EToTable[[#This Row],[Сана]]), _xlfn.DAYS(EToTable[[#This Row],[Сана]], "1/1/" &amp; YEAR(EToTable[[#This Row],[Сана]])) + 1, "")</f>
        <v/>
      </c>
      <c r="J53" s="35" t="str">
        <f>IF(AND(ISNUMBER(Altitude), ISNUMBER(EToTable[[#This Row],[Сана]])),  ROUND(101.3 * POWER( (293-0.0065 * Altitude) / 293, 5.26), 2), "")</f>
        <v/>
      </c>
      <c r="K53" s="33" t="str">
        <f>IF(ISNUMBER(EToTable[[#This Row],[P]]), (Cp * EToTable[[#This Row],[P]]) / (0.622 * 2.45), "")</f>
        <v/>
      </c>
      <c r="L5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3" s="35" t="str">
        <f>IF(ISNUMBER(EToTable[[#This Row],[J]]), 0.409  * SIN( (2*PI()/365) * EToTable[[#This Row],[J]] - 1.39), "")</f>
        <v/>
      </c>
      <c r="N53" s="30" t="str">
        <f>IF(ISNUMBER(EToTable[[#This Row],[J]]), ROUND(1+0.033 * COS( (2*PI()/365) * EToTable[[#This Row],[J]]), 4), "")</f>
        <v/>
      </c>
      <c r="O53" s="36" t="str">
        <f>IF(AND(ISNUMBER(Latitude), ISNUMBER(EToTable[[#This Row],[Сана]])), ROUND((Latitude / 180) * PI(), 3), "")</f>
        <v/>
      </c>
      <c r="P53" s="35" t="str">
        <f>IF(AND(ISNUMBER(EToTable[[#This Row],[φ]]), ISNUMBER(EToTable[[#This Row],[δ (rad)]])), ACOS( - 1 * TAN(EToTable[[#This Row],[φ]]) * TAN(EToTable[[#This Row],[δ (rad)]])), "")</f>
        <v/>
      </c>
      <c r="Q5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3" s="35" t="str">
        <f xml:space="preserve"> IF(ISNUMBER(EToTable[[#This Row],[ωs]]), ( 24 / PI()) * EToTable[[#This Row],[ωs]], "")</f>
        <v/>
      </c>
      <c r="S53" s="35" t="str">
        <f>IF(ISNUMBER(EToTable[[#This Row],[Тмин
(°С)]]), 0.6108 * EXP( 17.27 * EToTable[[#This Row],[Тмин
(°С)]] / (EToTable[[#This Row],[Тмин
(°С)]]+237.3)), "")</f>
        <v/>
      </c>
      <c r="T53" s="35" t="str">
        <f>IF(ISNUMBER(EToTable[[#This Row],[Тмакс
(°С)]]), 0.6108 * EXP( 17.27 * EToTable[[#This Row],[Тмакс
(°С)]] / (EToTable[[#This Row],[Тмакс
(°С)]]+237.3)), "")</f>
        <v/>
      </c>
      <c r="U53" s="35" t="str">
        <f>IF(AND(ISNUMBER(EToTable[[#This Row],[e° (Tmin)]]), ISNUMBER(EToTable[[#This Row],[e° (Tmax)]])), (EToTable[[#This Row],[e° (Tmax)]]+EToTable[[#This Row],[e° (Tmin)]])/2, "")</f>
        <v/>
      </c>
      <c r="V53" s="28" t="str">
        <f>IF(ISNUMBER(EToTable[[#This Row],[Tdew]]), 0.6108 * EXP( 17.27 * (EToTable[[#This Row],[Tdew]]) / (EToTable[[#This Row],[Tdew]]+237.3)), "")</f>
        <v/>
      </c>
      <c r="W53" s="30" t="str">
        <f xml:space="preserve"> EToTable[[#This Row],[e° (Tdew)]]</f>
        <v/>
      </c>
      <c r="X53" s="28" t="str">
        <f>IF(AND(ISNUMBER(EToTable[[#This Row],[es]]), ISNUMBER(EToTable[[#This Row],[ea]])), EToTable[[#This Row],[es]]-EToTable[[#This Row],[ea]], "")</f>
        <v/>
      </c>
      <c r="Y53" s="35" t="str">
        <f>IF(ISNUMBER(EToTable[[#This Row],[Ra]]), (as+bs)*EToTable[[#This Row],[Ra]], "")</f>
        <v/>
      </c>
      <c r="Z5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3" s="35" t="str">
        <f>IF(ISNUMBER(EToTable[[#This Row],[Rs]]), (1-albedo)*EToTable[[#This Row],[Rs]], "")</f>
        <v/>
      </c>
      <c r="AB5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3" s="35" t="str">
        <f>IF(AND(ISNUMBER(EToTable[[#This Row],[Rns]]), ISNUMBER(EToTable[[#This Row],[Rnl]])), EToTable[[#This Row],[Rns]]-EToTable[[#This Row],[Rnl]], "")</f>
        <v/>
      </c>
      <c r="AD5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4" spans="1:31" x14ac:dyDescent="0.25">
      <c r="A54" s="20"/>
      <c r="B54" s="21"/>
      <c r="C54" s="22"/>
      <c r="D54" s="23"/>
      <c r="E54" s="46"/>
      <c r="F54" s="23"/>
      <c r="G5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4" s="44" t="str">
        <f>IF(AND(ISNUMBER(EToTable[[#This Row],[Сана]]), ISNUMBER(EToTable[[#This Row],[Тмин
(°С)]])), EToTable[[#This Row],[Тмин
(°С)]]-TdewSubtract, "")</f>
        <v/>
      </c>
      <c r="I54" s="38" t="str">
        <f>IF(ISNUMBER(EToTable[[#This Row],[Сана]]), _xlfn.DAYS(EToTable[[#This Row],[Сана]], "1/1/" &amp; YEAR(EToTable[[#This Row],[Сана]])) + 1, "")</f>
        <v/>
      </c>
      <c r="J54" s="35" t="str">
        <f>IF(AND(ISNUMBER(Altitude), ISNUMBER(EToTable[[#This Row],[Сана]])),  ROUND(101.3 * POWER( (293-0.0065 * Altitude) / 293, 5.26), 2), "")</f>
        <v/>
      </c>
      <c r="K54" s="33" t="str">
        <f>IF(ISNUMBER(EToTable[[#This Row],[P]]), (Cp * EToTable[[#This Row],[P]]) / (0.622 * 2.45), "")</f>
        <v/>
      </c>
      <c r="L5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4" s="35" t="str">
        <f>IF(ISNUMBER(EToTable[[#This Row],[J]]), 0.409  * SIN( (2*PI()/365) * EToTable[[#This Row],[J]] - 1.39), "")</f>
        <v/>
      </c>
      <c r="N54" s="30" t="str">
        <f>IF(ISNUMBER(EToTable[[#This Row],[J]]), ROUND(1+0.033 * COS( (2*PI()/365) * EToTable[[#This Row],[J]]), 4), "")</f>
        <v/>
      </c>
      <c r="O54" s="36" t="str">
        <f>IF(AND(ISNUMBER(Latitude), ISNUMBER(EToTable[[#This Row],[Сана]])), ROUND((Latitude / 180) * PI(), 3), "")</f>
        <v/>
      </c>
      <c r="P54" s="35" t="str">
        <f>IF(AND(ISNUMBER(EToTable[[#This Row],[φ]]), ISNUMBER(EToTable[[#This Row],[δ (rad)]])), ACOS( - 1 * TAN(EToTable[[#This Row],[φ]]) * TAN(EToTable[[#This Row],[δ (rad)]])), "")</f>
        <v/>
      </c>
      <c r="Q5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4" s="35" t="str">
        <f xml:space="preserve"> IF(ISNUMBER(EToTable[[#This Row],[ωs]]), ( 24 / PI()) * EToTable[[#This Row],[ωs]], "")</f>
        <v/>
      </c>
      <c r="S54" s="35" t="str">
        <f>IF(ISNUMBER(EToTable[[#This Row],[Тмин
(°С)]]), 0.6108 * EXP( 17.27 * EToTable[[#This Row],[Тмин
(°С)]] / (EToTable[[#This Row],[Тмин
(°С)]]+237.3)), "")</f>
        <v/>
      </c>
      <c r="T54" s="35" t="str">
        <f>IF(ISNUMBER(EToTable[[#This Row],[Тмакс
(°С)]]), 0.6108 * EXP( 17.27 * EToTable[[#This Row],[Тмакс
(°С)]] / (EToTable[[#This Row],[Тмакс
(°С)]]+237.3)), "")</f>
        <v/>
      </c>
      <c r="U54" s="35" t="str">
        <f>IF(AND(ISNUMBER(EToTable[[#This Row],[e° (Tmin)]]), ISNUMBER(EToTable[[#This Row],[e° (Tmax)]])), (EToTable[[#This Row],[e° (Tmax)]]+EToTable[[#This Row],[e° (Tmin)]])/2, "")</f>
        <v/>
      </c>
      <c r="V54" s="28" t="str">
        <f>IF(ISNUMBER(EToTable[[#This Row],[Tdew]]), 0.6108 * EXP( 17.27 * (EToTable[[#This Row],[Tdew]]) / (EToTable[[#This Row],[Tdew]]+237.3)), "")</f>
        <v/>
      </c>
      <c r="W54" s="30" t="str">
        <f xml:space="preserve"> EToTable[[#This Row],[e° (Tdew)]]</f>
        <v/>
      </c>
      <c r="X54" s="28" t="str">
        <f>IF(AND(ISNUMBER(EToTable[[#This Row],[es]]), ISNUMBER(EToTable[[#This Row],[ea]])), EToTable[[#This Row],[es]]-EToTable[[#This Row],[ea]], "")</f>
        <v/>
      </c>
      <c r="Y54" s="35" t="str">
        <f>IF(ISNUMBER(EToTable[[#This Row],[Ra]]), (as+bs)*EToTable[[#This Row],[Ra]], "")</f>
        <v/>
      </c>
      <c r="Z5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4" s="35" t="str">
        <f>IF(ISNUMBER(EToTable[[#This Row],[Rs]]), (1-albedo)*EToTable[[#This Row],[Rs]], "")</f>
        <v/>
      </c>
      <c r="AB5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4" s="35" t="str">
        <f>IF(AND(ISNUMBER(EToTable[[#This Row],[Rns]]), ISNUMBER(EToTable[[#This Row],[Rnl]])), EToTable[[#This Row],[Rns]]-EToTable[[#This Row],[Rnl]], "")</f>
        <v/>
      </c>
      <c r="AD5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5" spans="1:31" x14ac:dyDescent="0.25">
      <c r="A55" s="20"/>
      <c r="B55" s="21"/>
      <c r="C55" s="22"/>
      <c r="D55" s="23"/>
      <c r="E55" s="46"/>
      <c r="F55" s="23"/>
      <c r="G5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5" s="44" t="str">
        <f>IF(AND(ISNUMBER(EToTable[[#This Row],[Сана]]), ISNUMBER(EToTable[[#This Row],[Тмин
(°С)]])), EToTable[[#This Row],[Тмин
(°С)]]-TdewSubtract, "")</f>
        <v/>
      </c>
      <c r="I55" s="38" t="str">
        <f>IF(ISNUMBER(EToTable[[#This Row],[Сана]]), _xlfn.DAYS(EToTable[[#This Row],[Сана]], "1/1/" &amp; YEAR(EToTable[[#This Row],[Сана]])) + 1, "")</f>
        <v/>
      </c>
      <c r="J55" s="35" t="str">
        <f>IF(AND(ISNUMBER(Altitude), ISNUMBER(EToTable[[#This Row],[Сана]])),  ROUND(101.3 * POWER( (293-0.0065 * Altitude) / 293, 5.26), 2), "")</f>
        <v/>
      </c>
      <c r="K55" s="33" t="str">
        <f>IF(ISNUMBER(EToTable[[#This Row],[P]]), (Cp * EToTable[[#This Row],[P]]) / (0.622 * 2.45), "")</f>
        <v/>
      </c>
      <c r="L5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5" s="35" t="str">
        <f>IF(ISNUMBER(EToTable[[#This Row],[J]]), 0.409  * SIN( (2*PI()/365) * EToTable[[#This Row],[J]] - 1.39), "")</f>
        <v/>
      </c>
      <c r="N55" s="30" t="str">
        <f>IF(ISNUMBER(EToTable[[#This Row],[J]]), ROUND(1+0.033 * COS( (2*PI()/365) * EToTable[[#This Row],[J]]), 4), "")</f>
        <v/>
      </c>
      <c r="O55" s="36" t="str">
        <f>IF(AND(ISNUMBER(Latitude), ISNUMBER(EToTable[[#This Row],[Сана]])), ROUND((Latitude / 180) * PI(), 3), "")</f>
        <v/>
      </c>
      <c r="P55" s="35" t="str">
        <f>IF(AND(ISNUMBER(EToTable[[#This Row],[φ]]), ISNUMBER(EToTable[[#This Row],[δ (rad)]])), ACOS( - 1 * TAN(EToTable[[#This Row],[φ]]) * TAN(EToTable[[#This Row],[δ (rad)]])), "")</f>
        <v/>
      </c>
      <c r="Q5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5" s="35" t="str">
        <f xml:space="preserve"> IF(ISNUMBER(EToTable[[#This Row],[ωs]]), ( 24 / PI()) * EToTable[[#This Row],[ωs]], "")</f>
        <v/>
      </c>
      <c r="S55" s="35" t="str">
        <f>IF(ISNUMBER(EToTable[[#This Row],[Тмин
(°С)]]), 0.6108 * EXP( 17.27 * EToTable[[#This Row],[Тмин
(°С)]] / (EToTable[[#This Row],[Тмин
(°С)]]+237.3)), "")</f>
        <v/>
      </c>
      <c r="T55" s="35" t="str">
        <f>IF(ISNUMBER(EToTable[[#This Row],[Тмакс
(°С)]]), 0.6108 * EXP( 17.27 * EToTable[[#This Row],[Тмакс
(°С)]] / (EToTable[[#This Row],[Тмакс
(°С)]]+237.3)), "")</f>
        <v/>
      </c>
      <c r="U55" s="35" t="str">
        <f>IF(AND(ISNUMBER(EToTable[[#This Row],[e° (Tmin)]]), ISNUMBER(EToTable[[#This Row],[e° (Tmax)]])), (EToTable[[#This Row],[e° (Tmax)]]+EToTable[[#This Row],[e° (Tmin)]])/2, "")</f>
        <v/>
      </c>
      <c r="V55" s="28" t="str">
        <f>IF(ISNUMBER(EToTable[[#This Row],[Tdew]]), 0.6108 * EXP( 17.27 * (EToTable[[#This Row],[Tdew]]) / (EToTable[[#This Row],[Tdew]]+237.3)), "")</f>
        <v/>
      </c>
      <c r="W55" s="30" t="str">
        <f xml:space="preserve"> EToTable[[#This Row],[e° (Tdew)]]</f>
        <v/>
      </c>
      <c r="X55" s="28" t="str">
        <f>IF(AND(ISNUMBER(EToTable[[#This Row],[es]]), ISNUMBER(EToTable[[#This Row],[ea]])), EToTable[[#This Row],[es]]-EToTable[[#This Row],[ea]], "")</f>
        <v/>
      </c>
      <c r="Y55" s="35" t="str">
        <f>IF(ISNUMBER(EToTable[[#This Row],[Ra]]), (as+bs)*EToTable[[#This Row],[Ra]], "")</f>
        <v/>
      </c>
      <c r="Z5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5" s="35" t="str">
        <f>IF(ISNUMBER(EToTable[[#This Row],[Rs]]), (1-albedo)*EToTable[[#This Row],[Rs]], "")</f>
        <v/>
      </c>
      <c r="AB5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5" s="35" t="str">
        <f>IF(AND(ISNUMBER(EToTable[[#This Row],[Rns]]), ISNUMBER(EToTable[[#This Row],[Rnl]])), EToTable[[#This Row],[Rns]]-EToTable[[#This Row],[Rnl]], "")</f>
        <v/>
      </c>
      <c r="AD5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6" spans="1:31" x14ac:dyDescent="0.25">
      <c r="A56" s="20"/>
      <c r="B56" s="21"/>
      <c r="C56" s="22"/>
      <c r="D56" s="23"/>
      <c r="E56" s="46"/>
      <c r="F56" s="23"/>
      <c r="G5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6" s="44" t="str">
        <f>IF(AND(ISNUMBER(EToTable[[#This Row],[Сана]]), ISNUMBER(EToTable[[#This Row],[Тмин
(°С)]])), EToTable[[#This Row],[Тмин
(°С)]]-TdewSubtract, "")</f>
        <v/>
      </c>
      <c r="I56" s="38" t="str">
        <f>IF(ISNUMBER(EToTable[[#This Row],[Сана]]), _xlfn.DAYS(EToTable[[#This Row],[Сана]], "1/1/" &amp; YEAR(EToTable[[#This Row],[Сана]])) + 1, "")</f>
        <v/>
      </c>
      <c r="J56" s="35" t="str">
        <f>IF(AND(ISNUMBER(Altitude), ISNUMBER(EToTable[[#This Row],[Сана]])),  ROUND(101.3 * POWER( (293-0.0065 * Altitude) / 293, 5.26), 2), "")</f>
        <v/>
      </c>
      <c r="K56" s="33" t="str">
        <f>IF(ISNUMBER(EToTable[[#This Row],[P]]), (Cp * EToTable[[#This Row],[P]]) / (0.622 * 2.45), "")</f>
        <v/>
      </c>
      <c r="L5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6" s="35" t="str">
        <f>IF(ISNUMBER(EToTable[[#This Row],[J]]), 0.409  * SIN( (2*PI()/365) * EToTable[[#This Row],[J]] - 1.39), "")</f>
        <v/>
      </c>
      <c r="N56" s="30" t="str">
        <f>IF(ISNUMBER(EToTable[[#This Row],[J]]), ROUND(1+0.033 * COS( (2*PI()/365) * EToTable[[#This Row],[J]]), 4), "")</f>
        <v/>
      </c>
      <c r="O56" s="36" t="str">
        <f>IF(AND(ISNUMBER(Latitude), ISNUMBER(EToTable[[#This Row],[Сана]])), ROUND((Latitude / 180) * PI(), 3), "")</f>
        <v/>
      </c>
      <c r="P56" s="35" t="str">
        <f>IF(AND(ISNUMBER(EToTable[[#This Row],[φ]]), ISNUMBER(EToTable[[#This Row],[δ (rad)]])), ACOS( - 1 * TAN(EToTable[[#This Row],[φ]]) * TAN(EToTable[[#This Row],[δ (rad)]])), "")</f>
        <v/>
      </c>
      <c r="Q5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6" s="35" t="str">
        <f xml:space="preserve"> IF(ISNUMBER(EToTable[[#This Row],[ωs]]), ( 24 / PI()) * EToTable[[#This Row],[ωs]], "")</f>
        <v/>
      </c>
      <c r="S56" s="35" t="str">
        <f>IF(ISNUMBER(EToTable[[#This Row],[Тмин
(°С)]]), 0.6108 * EXP( 17.27 * EToTable[[#This Row],[Тмин
(°С)]] / (EToTable[[#This Row],[Тмин
(°С)]]+237.3)), "")</f>
        <v/>
      </c>
      <c r="T56" s="35" t="str">
        <f>IF(ISNUMBER(EToTable[[#This Row],[Тмакс
(°С)]]), 0.6108 * EXP( 17.27 * EToTable[[#This Row],[Тмакс
(°С)]] / (EToTable[[#This Row],[Тмакс
(°С)]]+237.3)), "")</f>
        <v/>
      </c>
      <c r="U56" s="35" t="str">
        <f>IF(AND(ISNUMBER(EToTable[[#This Row],[e° (Tmin)]]), ISNUMBER(EToTable[[#This Row],[e° (Tmax)]])), (EToTable[[#This Row],[e° (Tmax)]]+EToTable[[#This Row],[e° (Tmin)]])/2, "")</f>
        <v/>
      </c>
      <c r="V56" s="28" t="str">
        <f>IF(ISNUMBER(EToTable[[#This Row],[Tdew]]), 0.6108 * EXP( 17.27 * (EToTable[[#This Row],[Tdew]]) / (EToTable[[#This Row],[Tdew]]+237.3)), "")</f>
        <v/>
      </c>
      <c r="W56" s="30" t="str">
        <f xml:space="preserve"> EToTable[[#This Row],[e° (Tdew)]]</f>
        <v/>
      </c>
      <c r="X56" s="28" t="str">
        <f>IF(AND(ISNUMBER(EToTable[[#This Row],[es]]), ISNUMBER(EToTable[[#This Row],[ea]])), EToTable[[#This Row],[es]]-EToTable[[#This Row],[ea]], "")</f>
        <v/>
      </c>
      <c r="Y56" s="35" t="str">
        <f>IF(ISNUMBER(EToTable[[#This Row],[Ra]]), (as+bs)*EToTable[[#This Row],[Ra]], "")</f>
        <v/>
      </c>
      <c r="Z5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6" s="35" t="str">
        <f>IF(ISNUMBER(EToTable[[#This Row],[Rs]]), (1-albedo)*EToTable[[#This Row],[Rs]], "")</f>
        <v/>
      </c>
      <c r="AB5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6" s="35" t="str">
        <f>IF(AND(ISNUMBER(EToTable[[#This Row],[Rns]]), ISNUMBER(EToTable[[#This Row],[Rnl]])), EToTable[[#This Row],[Rns]]-EToTable[[#This Row],[Rnl]], "")</f>
        <v/>
      </c>
      <c r="AD5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7" spans="1:31" x14ac:dyDescent="0.25">
      <c r="A57" s="20"/>
      <c r="B57" s="21"/>
      <c r="C57" s="22"/>
      <c r="D57" s="23"/>
      <c r="E57" s="46"/>
      <c r="F57" s="23"/>
      <c r="G5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7" s="44" t="str">
        <f>IF(AND(ISNUMBER(EToTable[[#This Row],[Сана]]), ISNUMBER(EToTable[[#This Row],[Тмин
(°С)]])), EToTable[[#This Row],[Тмин
(°С)]]-TdewSubtract, "")</f>
        <v/>
      </c>
      <c r="I57" s="38" t="str">
        <f>IF(ISNUMBER(EToTable[[#This Row],[Сана]]), _xlfn.DAYS(EToTable[[#This Row],[Сана]], "1/1/" &amp; YEAR(EToTable[[#This Row],[Сана]])) + 1, "")</f>
        <v/>
      </c>
      <c r="J57" s="35" t="str">
        <f>IF(AND(ISNUMBER(Altitude), ISNUMBER(EToTable[[#This Row],[Сана]])),  ROUND(101.3 * POWER( (293-0.0065 * Altitude) / 293, 5.26), 2), "")</f>
        <v/>
      </c>
      <c r="K57" s="33" t="str">
        <f>IF(ISNUMBER(EToTable[[#This Row],[P]]), (Cp * EToTable[[#This Row],[P]]) / (0.622 * 2.45), "")</f>
        <v/>
      </c>
      <c r="L5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7" s="35" t="str">
        <f>IF(ISNUMBER(EToTable[[#This Row],[J]]), 0.409  * SIN( (2*PI()/365) * EToTable[[#This Row],[J]] - 1.39), "")</f>
        <v/>
      </c>
      <c r="N57" s="30" t="str">
        <f>IF(ISNUMBER(EToTable[[#This Row],[J]]), ROUND(1+0.033 * COS( (2*PI()/365) * EToTable[[#This Row],[J]]), 4), "")</f>
        <v/>
      </c>
      <c r="O57" s="36" t="str">
        <f>IF(AND(ISNUMBER(Latitude), ISNUMBER(EToTable[[#This Row],[Сана]])), ROUND((Latitude / 180) * PI(), 3), "")</f>
        <v/>
      </c>
      <c r="P57" s="35" t="str">
        <f>IF(AND(ISNUMBER(EToTable[[#This Row],[φ]]), ISNUMBER(EToTable[[#This Row],[δ (rad)]])), ACOS( - 1 * TAN(EToTable[[#This Row],[φ]]) * TAN(EToTable[[#This Row],[δ (rad)]])), "")</f>
        <v/>
      </c>
      <c r="Q5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7" s="35" t="str">
        <f xml:space="preserve"> IF(ISNUMBER(EToTable[[#This Row],[ωs]]), ( 24 / PI()) * EToTable[[#This Row],[ωs]], "")</f>
        <v/>
      </c>
      <c r="S57" s="35" t="str">
        <f>IF(ISNUMBER(EToTable[[#This Row],[Тмин
(°С)]]), 0.6108 * EXP( 17.27 * EToTable[[#This Row],[Тмин
(°С)]] / (EToTable[[#This Row],[Тмин
(°С)]]+237.3)), "")</f>
        <v/>
      </c>
      <c r="T57" s="35" t="str">
        <f>IF(ISNUMBER(EToTable[[#This Row],[Тмакс
(°С)]]), 0.6108 * EXP( 17.27 * EToTable[[#This Row],[Тмакс
(°С)]] / (EToTable[[#This Row],[Тмакс
(°С)]]+237.3)), "")</f>
        <v/>
      </c>
      <c r="U57" s="35" t="str">
        <f>IF(AND(ISNUMBER(EToTable[[#This Row],[e° (Tmin)]]), ISNUMBER(EToTable[[#This Row],[e° (Tmax)]])), (EToTable[[#This Row],[e° (Tmax)]]+EToTable[[#This Row],[e° (Tmin)]])/2, "")</f>
        <v/>
      </c>
      <c r="V57" s="28" t="str">
        <f>IF(ISNUMBER(EToTable[[#This Row],[Tdew]]), 0.6108 * EXP( 17.27 * (EToTable[[#This Row],[Tdew]]) / (EToTable[[#This Row],[Tdew]]+237.3)), "")</f>
        <v/>
      </c>
      <c r="W57" s="30" t="str">
        <f xml:space="preserve"> EToTable[[#This Row],[e° (Tdew)]]</f>
        <v/>
      </c>
      <c r="X57" s="28" t="str">
        <f>IF(AND(ISNUMBER(EToTable[[#This Row],[es]]), ISNUMBER(EToTable[[#This Row],[ea]])), EToTable[[#This Row],[es]]-EToTable[[#This Row],[ea]], "")</f>
        <v/>
      </c>
      <c r="Y57" s="35" t="str">
        <f>IF(ISNUMBER(EToTable[[#This Row],[Ra]]), (as+bs)*EToTable[[#This Row],[Ra]], "")</f>
        <v/>
      </c>
      <c r="Z5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7" s="35" t="str">
        <f>IF(ISNUMBER(EToTable[[#This Row],[Rs]]), (1-albedo)*EToTable[[#This Row],[Rs]], "")</f>
        <v/>
      </c>
      <c r="AB5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7" s="35" t="str">
        <f>IF(AND(ISNUMBER(EToTable[[#This Row],[Rns]]), ISNUMBER(EToTable[[#This Row],[Rnl]])), EToTable[[#This Row],[Rns]]-EToTable[[#This Row],[Rnl]], "")</f>
        <v/>
      </c>
      <c r="AD5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8" spans="1:31" x14ac:dyDescent="0.25">
      <c r="A58" s="20"/>
      <c r="B58" s="21"/>
      <c r="C58" s="22"/>
      <c r="D58" s="23"/>
      <c r="E58" s="46"/>
      <c r="F58" s="23"/>
      <c r="G5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8" s="44" t="str">
        <f>IF(AND(ISNUMBER(EToTable[[#This Row],[Сана]]), ISNUMBER(EToTable[[#This Row],[Тмин
(°С)]])), EToTable[[#This Row],[Тмин
(°С)]]-TdewSubtract, "")</f>
        <v/>
      </c>
      <c r="I58" s="38" t="str">
        <f>IF(ISNUMBER(EToTable[[#This Row],[Сана]]), _xlfn.DAYS(EToTable[[#This Row],[Сана]], "1/1/" &amp; YEAR(EToTable[[#This Row],[Сана]])) + 1, "")</f>
        <v/>
      </c>
      <c r="J58" s="35" t="str">
        <f>IF(AND(ISNUMBER(Altitude), ISNUMBER(EToTable[[#This Row],[Сана]])),  ROUND(101.3 * POWER( (293-0.0065 * Altitude) / 293, 5.26), 2), "")</f>
        <v/>
      </c>
      <c r="K58" s="33" t="str">
        <f>IF(ISNUMBER(EToTable[[#This Row],[P]]), (Cp * EToTable[[#This Row],[P]]) / (0.622 * 2.45), "")</f>
        <v/>
      </c>
      <c r="L5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8" s="35" t="str">
        <f>IF(ISNUMBER(EToTable[[#This Row],[J]]), 0.409  * SIN( (2*PI()/365) * EToTable[[#This Row],[J]] - 1.39), "")</f>
        <v/>
      </c>
      <c r="N58" s="30" t="str">
        <f>IF(ISNUMBER(EToTable[[#This Row],[J]]), ROUND(1+0.033 * COS( (2*PI()/365) * EToTable[[#This Row],[J]]), 4), "")</f>
        <v/>
      </c>
      <c r="O58" s="36" t="str">
        <f>IF(AND(ISNUMBER(Latitude), ISNUMBER(EToTable[[#This Row],[Сана]])), ROUND((Latitude / 180) * PI(), 3), "")</f>
        <v/>
      </c>
      <c r="P58" s="35" t="str">
        <f>IF(AND(ISNUMBER(EToTable[[#This Row],[φ]]), ISNUMBER(EToTable[[#This Row],[δ (rad)]])), ACOS( - 1 * TAN(EToTable[[#This Row],[φ]]) * TAN(EToTable[[#This Row],[δ (rad)]])), "")</f>
        <v/>
      </c>
      <c r="Q5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8" s="35" t="str">
        <f xml:space="preserve"> IF(ISNUMBER(EToTable[[#This Row],[ωs]]), ( 24 / PI()) * EToTable[[#This Row],[ωs]], "")</f>
        <v/>
      </c>
      <c r="S58" s="35" t="str">
        <f>IF(ISNUMBER(EToTable[[#This Row],[Тмин
(°С)]]), 0.6108 * EXP( 17.27 * EToTable[[#This Row],[Тмин
(°С)]] / (EToTable[[#This Row],[Тмин
(°С)]]+237.3)), "")</f>
        <v/>
      </c>
      <c r="T58" s="35" t="str">
        <f>IF(ISNUMBER(EToTable[[#This Row],[Тмакс
(°С)]]), 0.6108 * EXP( 17.27 * EToTable[[#This Row],[Тмакс
(°С)]] / (EToTable[[#This Row],[Тмакс
(°С)]]+237.3)), "")</f>
        <v/>
      </c>
      <c r="U58" s="35" t="str">
        <f>IF(AND(ISNUMBER(EToTable[[#This Row],[e° (Tmin)]]), ISNUMBER(EToTable[[#This Row],[e° (Tmax)]])), (EToTable[[#This Row],[e° (Tmax)]]+EToTable[[#This Row],[e° (Tmin)]])/2, "")</f>
        <v/>
      </c>
      <c r="V58" s="28" t="str">
        <f>IF(ISNUMBER(EToTable[[#This Row],[Tdew]]), 0.6108 * EXP( 17.27 * (EToTable[[#This Row],[Tdew]]) / (EToTable[[#This Row],[Tdew]]+237.3)), "")</f>
        <v/>
      </c>
      <c r="W58" s="30" t="str">
        <f xml:space="preserve"> EToTable[[#This Row],[e° (Tdew)]]</f>
        <v/>
      </c>
      <c r="X58" s="28" t="str">
        <f>IF(AND(ISNUMBER(EToTable[[#This Row],[es]]), ISNUMBER(EToTable[[#This Row],[ea]])), EToTable[[#This Row],[es]]-EToTable[[#This Row],[ea]], "")</f>
        <v/>
      </c>
      <c r="Y58" s="35" t="str">
        <f>IF(ISNUMBER(EToTable[[#This Row],[Ra]]), (as+bs)*EToTable[[#This Row],[Ra]], "")</f>
        <v/>
      </c>
      <c r="Z5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8" s="35" t="str">
        <f>IF(ISNUMBER(EToTable[[#This Row],[Rs]]), (1-albedo)*EToTable[[#This Row],[Rs]], "")</f>
        <v/>
      </c>
      <c r="AB5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8" s="35" t="str">
        <f>IF(AND(ISNUMBER(EToTable[[#This Row],[Rns]]), ISNUMBER(EToTable[[#This Row],[Rnl]])), EToTable[[#This Row],[Rns]]-EToTable[[#This Row],[Rnl]], "")</f>
        <v/>
      </c>
      <c r="AD5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59" spans="1:31" x14ac:dyDescent="0.25">
      <c r="A59" s="20"/>
      <c r="B59" s="21"/>
      <c r="C59" s="22"/>
      <c r="D59" s="23"/>
      <c r="E59" s="46"/>
      <c r="F59" s="23"/>
      <c r="G5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59" s="44" t="str">
        <f>IF(AND(ISNUMBER(EToTable[[#This Row],[Сана]]), ISNUMBER(EToTable[[#This Row],[Тмин
(°С)]])), EToTable[[#This Row],[Тмин
(°С)]]-TdewSubtract, "")</f>
        <v/>
      </c>
      <c r="I59" s="38" t="str">
        <f>IF(ISNUMBER(EToTable[[#This Row],[Сана]]), _xlfn.DAYS(EToTable[[#This Row],[Сана]], "1/1/" &amp; YEAR(EToTable[[#This Row],[Сана]])) + 1, "")</f>
        <v/>
      </c>
      <c r="J59" s="35" t="str">
        <f>IF(AND(ISNUMBER(Altitude), ISNUMBER(EToTable[[#This Row],[Сана]])),  ROUND(101.3 * POWER( (293-0.0065 * Altitude) / 293, 5.26), 2), "")</f>
        <v/>
      </c>
      <c r="K59" s="33" t="str">
        <f>IF(ISNUMBER(EToTable[[#This Row],[P]]), (Cp * EToTable[[#This Row],[P]]) / (0.622 * 2.45), "")</f>
        <v/>
      </c>
      <c r="L5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59" s="35" t="str">
        <f>IF(ISNUMBER(EToTable[[#This Row],[J]]), 0.409  * SIN( (2*PI()/365) * EToTable[[#This Row],[J]] - 1.39), "")</f>
        <v/>
      </c>
      <c r="N59" s="30" t="str">
        <f>IF(ISNUMBER(EToTable[[#This Row],[J]]), ROUND(1+0.033 * COS( (2*PI()/365) * EToTable[[#This Row],[J]]), 4), "")</f>
        <v/>
      </c>
      <c r="O59" s="36" t="str">
        <f>IF(AND(ISNUMBER(Latitude), ISNUMBER(EToTable[[#This Row],[Сана]])), ROUND((Latitude / 180) * PI(), 3), "")</f>
        <v/>
      </c>
      <c r="P59" s="35" t="str">
        <f>IF(AND(ISNUMBER(EToTable[[#This Row],[φ]]), ISNUMBER(EToTable[[#This Row],[δ (rad)]])), ACOS( - 1 * TAN(EToTable[[#This Row],[φ]]) * TAN(EToTable[[#This Row],[δ (rad)]])), "")</f>
        <v/>
      </c>
      <c r="Q5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59" s="35" t="str">
        <f xml:space="preserve"> IF(ISNUMBER(EToTable[[#This Row],[ωs]]), ( 24 / PI()) * EToTable[[#This Row],[ωs]], "")</f>
        <v/>
      </c>
      <c r="S59" s="35" t="str">
        <f>IF(ISNUMBER(EToTable[[#This Row],[Тмин
(°С)]]), 0.6108 * EXP( 17.27 * EToTable[[#This Row],[Тмин
(°С)]] / (EToTable[[#This Row],[Тмин
(°С)]]+237.3)), "")</f>
        <v/>
      </c>
      <c r="T59" s="35" t="str">
        <f>IF(ISNUMBER(EToTable[[#This Row],[Тмакс
(°С)]]), 0.6108 * EXP( 17.27 * EToTable[[#This Row],[Тмакс
(°С)]] / (EToTable[[#This Row],[Тмакс
(°С)]]+237.3)), "")</f>
        <v/>
      </c>
      <c r="U59" s="35" t="str">
        <f>IF(AND(ISNUMBER(EToTable[[#This Row],[e° (Tmin)]]), ISNUMBER(EToTable[[#This Row],[e° (Tmax)]])), (EToTable[[#This Row],[e° (Tmax)]]+EToTable[[#This Row],[e° (Tmin)]])/2, "")</f>
        <v/>
      </c>
      <c r="V59" s="28" t="str">
        <f>IF(ISNUMBER(EToTable[[#This Row],[Tdew]]), 0.6108 * EXP( 17.27 * (EToTable[[#This Row],[Tdew]]) / (EToTable[[#This Row],[Tdew]]+237.3)), "")</f>
        <v/>
      </c>
      <c r="W59" s="30" t="str">
        <f xml:space="preserve"> EToTable[[#This Row],[e° (Tdew)]]</f>
        <v/>
      </c>
      <c r="X59" s="28" t="str">
        <f>IF(AND(ISNUMBER(EToTable[[#This Row],[es]]), ISNUMBER(EToTable[[#This Row],[ea]])), EToTable[[#This Row],[es]]-EToTable[[#This Row],[ea]], "")</f>
        <v/>
      </c>
      <c r="Y59" s="35" t="str">
        <f>IF(ISNUMBER(EToTable[[#This Row],[Ra]]), (as+bs)*EToTable[[#This Row],[Ra]], "")</f>
        <v/>
      </c>
      <c r="Z5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59" s="35" t="str">
        <f>IF(ISNUMBER(EToTable[[#This Row],[Rs]]), (1-albedo)*EToTable[[#This Row],[Rs]], "")</f>
        <v/>
      </c>
      <c r="AB5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59" s="35" t="str">
        <f>IF(AND(ISNUMBER(EToTable[[#This Row],[Rns]]), ISNUMBER(EToTable[[#This Row],[Rnl]])), EToTable[[#This Row],[Rns]]-EToTable[[#This Row],[Rnl]], "")</f>
        <v/>
      </c>
      <c r="AD5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5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0" spans="1:31" x14ac:dyDescent="0.25">
      <c r="A60" s="20"/>
      <c r="B60" s="21"/>
      <c r="C60" s="22"/>
      <c r="D60" s="23"/>
      <c r="E60" s="46"/>
      <c r="F60" s="23"/>
      <c r="G6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0" s="44" t="str">
        <f>IF(AND(ISNUMBER(EToTable[[#This Row],[Сана]]), ISNUMBER(EToTable[[#This Row],[Тмин
(°С)]])), EToTable[[#This Row],[Тмин
(°С)]]-TdewSubtract, "")</f>
        <v/>
      </c>
      <c r="I60" s="38" t="str">
        <f>IF(ISNUMBER(EToTable[[#This Row],[Сана]]), _xlfn.DAYS(EToTable[[#This Row],[Сана]], "1/1/" &amp; YEAR(EToTable[[#This Row],[Сана]])) + 1, "")</f>
        <v/>
      </c>
      <c r="J60" s="35" t="str">
        <f>IF(AND(ISNUMBER(Altitude), ISNUMBER(EToTable[[#This Row],[Сана]])),  ROUND(101.3 * POWER( (293-0.0065 * Altitude) / 293, 5.26), 2), "")</f>
        <v/>
      </c>
      <c r="K60" s="33" t="str">
        <f>IF(ISNUMBER(EToTable[[#This Row],[P]]), (Cp * EToTable[[#This Row],[P]]) / (0.622 * 2.45), "")</f>
        <v/>
      </c>
      <c r="L6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0" s="35" t="str">
        <f>IF(ISNUMBER(EToTable[[#This Row],[J]]), 0.409  * SIN( (2*PI()/365) * EToTable[[#This Row],[J]] - 1.39), "")</f>
        <v/>
      </c>
      <c r="N60" s="30" t="str">
        <f>IF(ISNUMBER(EToTable[[#This Row],[J]]), ROUND(1+0.033 * COS( (2*PI()/365) * EToTable[[#This Row],[J]]), 4), "")</f>
        <v/>
      </c>
      <c r="O60" s="36" t="str">
        <f>IF(AND(ISNUMBER(Latitude), ISNUMBER(EToTable[[#This Row],[Сана]])), ROUND((Latitude / 180) * PI(), 3), "")</f>
        <v/>
      </c>
      <c r="P60" s="35" t="str">
        <f>IF(AND(ISNUMBER(EToTable[[#This Row],[φ]]), ISNUMBER(EToTable[[#This Row],[δ (rad)]])), ACOS( - 1 * TAN(EToTable[[#This Row],[φ]]) * TAN(EToTable[[#This Row],[δ (rad)]])), "")</f>
        <v/>
      </c>
      <c r="Q6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0" s="35" t="str">
        <f xml:space="preserve"> IF(ISNUMBER(EToTable[[#This Row],[ωs]]), ( 24 / PI()) * EToTable[[#This Row],[ωs]], "")</f>
        <v/>
      </c>
      <c r="S60" s="35" t="str">
        <f>IF(ISNUMBER(EToTable[[#This Row],[Тмин
(°С)]]), 0.6108 * EXP( 17.27 * EToTable[[#This Row],[Тмин
(°С)]] / (EToTable[[#This Row],[Тмин
(°С)]]+237.3)), "")</f>
        <v/>
      </c>
      <c r="T60" s="35" t="str">
        <f>IF(ISNUMBER(EToTable[[#This Row],[Тмакс
(°С)]]), 0.6108 * EXP( 17.27 * EToTable[[#This Row],[Тмакс
(°С)]] / (EToTable[[#This Row],[Тмакс
(°С)]]+237.3)), "")</f>
        <v/>
      </c>
      <c r="U60" s="35" t="str">
        <f>IF(AND(ISNUMBER(EToTable[[#This Row],[e° (Tmin)]]), ISNUMBER(EToTable[[#This Row],[e° (Tmax)]])), (EToTable[[#This Row],[e° (Tmax)]]+EToTable[[#This Row],[e° (Tmin)]])/2, "")</f>
        <v/>
      </c>
      <c r="V60" s="28" t="str">
        <f>IF(ISNUMBER(EToTable[[#This Row],[Tdew]]), 0.6108 * EXP( 17.27 * (EToTable[[#This Row],[Tdew]]) / (EToTable[[#This Row],[Tdew]]+237.3)), "")</f>
        <v/>
      </c>
      <c r="W60" s="30" t="str">
        <f xml:space="preserve"> EToTable[[#This Row],[e° (Tdew)]]</f>
        <v/>
      </c>
      <c r="X60" s="28" t="str">
        <f>IF(AND(ISNUMBER(EToTable[[#This Row],[es]]), ISNUMBER(EToTable[[#This Row],[ea]])), EToTable[[#This Row],[es]]-EToTable[[#This Row],[ea]], "")</f>
        <v/>
      </c>
      <c r="Y60" s="35" t="str">
        <f>IF(ISNUMBER(EToTable[[#This Row],[Ra]]), (as+bs)*EToTable[[#This Row],[Ra]], "")</f>
        <v/>
      </c>
      <c r="Z6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0" s="35" t="str">
        <f>IF(ISNUMBER(EToTable[[#This Row],[Rs]]), (1-albedo)*EToTable[[#This Row],[Rs]], "")</f>
        <v/>
      </c>
      <c r="AB6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0" s="35" t="str">
        <f>IF(AND(ISNUMBER(EToTable[[#This Row],[Rns]]), ISNUMBER(EToTable[[#This Row],[Rnl]])), EToTable[[#This Row],[Rns]]-EToTable[[#This Row],[Rnl]], "")</f>
        <v/>
      </c>
      <c r="AD6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1" spans="1:31" x14ac:dyDescent="0.25">
      <c r="A61" s="20"/>
      <c r="B61" s="21"/>
      <c r="C61" s="22"/>
      <c r="D61" s="23"/>
      <c r="E61" s="46"/>
      <c r="F61" s="23"/>
      <c r="G6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1" s="44" t="str">
        <f>IF(AND(ISNUMBER(EToTable[[#This Row],[Сана]]), ISNUMBER(EToTable[[#This Row],[Тмин
(°С)]])), EToTable[[#This Row],[Тмин
(°С)]]-TdewSubtract, "")</f>
        <v/>
      </c>
      <c r="I61" s="38" t="str">
        <f>IF(ISNUMBER(EToTable[[#This Row],[Сана]]), _xlfn.DAYS(EToTable[[#This Row],[Сана]], "1/1/" &amp; YEAR(EToTable[[#This Row],[Сана]])) + 1, "")</f>
        <v/>
      </c>
      <c r="J61" s="35" t="str">
        <f>IF(AND(ISNUMBER(Altitude), ISNUMBER(EToTable[[#This Row],[Сана]])),  ROUND(101.3 * POWER( (293-0.0065 * Altitude) / 293, 5.26), 2), "")</f>
        <v/>
      </c>
      <c r="K61" s="33" t="str">
        <f>IF(ISNUMBER(EToTable[[#This Row],[P]]), (Cp * EToTable[[#This Row],[P]]) / (0.622 * 2.45), "")</f>
        <v/>
      </c>
      <c r="L6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1" s="35" t="str">
        <f>IF(ISNUMBER(EToTable[[#This Row],[J]]), 0.409  * SIN( (2*PI()/365) * EToTable[[#This Row],[J]] - 1.39), "")</f>
        <v/>
      </c>
      <c r="N61" s="30" t="str">
        <f>IF(ISNUMBER(EToTable[[#This Row],[J]]), ROUND(1+0.033 * COS( (2*PI()/365) * EToTable[[#This Row],[J]]), 4), "")</f>
        <v/>
      </c>
      <c r="O61" s="36" t="str">
        <f>IF(AND(ISNUMBER(Latitude), ISNUMBER(EToTable[[#This Row],[Сана]])), ROUND((Latitude / 180) * PI(), 3), "")</f>
        <v/>
      </c>
      <c r="P61" s="35" t="str">
        <f>IF(AND(ISNUMBER(EToTable[[#This Row],[φ]]), ISNUMBER(EToTable[[#This Row],[δ (rad)]])), ACOS( - 1 * TAN(EToTable[[#This Row],[φ]]) * TAN(EToTable[[#This Row],[δ (rad)]])), "")</f>
        <v/>
      </c>
      <c r="Q6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1" s="35" t="str">
        <f xml:space="preserve"> IF(ISNUMBER(EToTable[[#This Row],[ωs]]), ( 24 / PI()) * EToTable[[#This Row],[ωs]], "")</f>
        <v/>
      </c>
      <c r="S61" s="35" t="str">
        <f>IF(ISNUMBER(EToTable[[#This Row],[Тмин
(°С)]]), 0.6108 * EXP( 17.27 * EToTable[[#This Row],[Тмин
(°С)]] / (EToTable[[#This Row],[Тмин
(°С)]]+237.3)), "")</f>
        <v/>
      </c>
      <c r="T61" s="35" t="str">
        <f>IF(ISNUMBER(EToTable[[#This Row],[Тмакс
(°С)]]), 0.6108 * EXP( 17.27 * EToTable[[#This Row],[Тмакс
(°С)]] / (EToTable[[#This Row],[Тмакс
(°С)]]+237.3)), "")</f>
        <v/>
      </c>
      <c r="U61" s="35" t="str">
        <f>IF(AND(ISNUMBER(EToTable[[#This Row],[e° (Tmin)]]), ISNUMBER(EToTable[[#This Row],[e° (Tmax)]])), (EToTable[[#This Row],[e° (Tmax)]]+EToTable[[#This Row],[e° (Tmin)]])/2, "")</f>
        <v/>
      </c>
      <c r="V61" s="28" t="str">
        <f>IF(ISNUMBER(EToTable[[#This Row],[Tdew]]), 0.6108 * EXP( 17.27 * (EToTable[[#This Row],[Tdew]]) / (EToTable[[#This Row],[Tdew]]+237.3)), "")</f>
        <v/>
      </c>
      <c r="W61" s="30" t="str">
        <f xml:space="preserve"> EToTable[[#This Row],[e° (Tdew)]]</f>
        <v/>
      </c>
      <c r="X61" s="28" t="str">
        <f>IF(AND(ISNUMBER(EToTable[[#This Row],[es]]), ISNUMBER(EToTable[[#This Row],[ea]])), EToTable[[#This Row],[es]]-EToTable[[#This Row],[ea]], "")</f>
        <v/>
      </c>
      <c r="Y61" s="35" t="str">
        <f>IF(ISNUMBER(EToTable[[#This Row],[Ra]]), (as+bs)*EToTable[[#This Row],[Ra]], "")</f>
        <v/>
      </c>
      <c r="Z6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1" s="35" t="str">
        <f>IF(ISNUMBER(EToTable[[#This Row],[Rs]]), (1-albedo)*EToTable[[#This Row],[Rs]], "")</f>
        <v/>
      </c>
      <c r="AB6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1" s="35" t="str">
        <f>IF(AND(ISNUMBER(EToTable[[#This Row],[Rns]]), ISNUMBER(EToTable[[#This Row],[Rnl]])), EToTable[[#This Row],[Rns]]-EToTable[[#This Row],[Rnl]], "")</f>
        <v/>
      </c>
      <c r="AD6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2" spans="1:31" x14ac:dyDescent="0.25">
      <c r="A62" s="20"/>
      <c r="B62" s="21"/>
      <c r="C62" s="22"/>
      <c r="D62" s="23"/>
      <c r="E62" s="46"/>
      <c r="F62" s="23"/>
      <c r="G6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2" s="44" t="str">
        <f>IF(AND(ISNUMBER(EToTable[[#This Row],[Сана]]), ISNUMBER(EToTable[[#This Row],[Тмин
(°С)]])), EToTable[[#This Row],[Тмин
(°С)]]-TdewSubtract, "")</f>
        <v/>
      </c>
      <c r="I62" s="38" t="str">
        <f>IF(ISNUMBER(EToTable[[#This Row],[Сана]]), _xlfn.DAYS(EToTable[[#This Row],[Сана]], "1/1/" &amp; YEAR(EToTable[[#This Row],[Сана]])) + 1, "")</f>
        <v/>
      </c>
      <c r="J62" s="35" t="str">
        <f>IF(AND(ISNUMBER(Altitude), ISNUMBER(EToTable[[#This Row],[Сана]])),  ROUND(101.3 * POWER( (293-0.0065 * Altitude) / 293, 5.26), 2), "")</f>
        <v/>
      </c>
      <c r="K62" s="33" t="str">
        <f>IF(ISNUMBER(EToTable[[#This Row],[P]]), (Cp * EToTable[[#This Row],[P]]) / (0.622 * 2.45), "")</f>
        <v/>
      </c>
      <c r="L6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2" s="35" t="str">
        <f>IF(ISNUMBER(EToTable[[#This Row],[J]]), 0.409  * SIN( (2*PI()/365) * EToTable[[#This Row],[J]] - 1.39), "")</f>
        <v/>
      </c>
      <c r="N62" s="30" t="str">
        <f>IF(ISNUMBER(EToTable[[#This Row],[J]]), ROUND(1+0.033 * COS( (2*PI()/365) * EToTable[[#This Row],[J]]), 4), "")</f>
        <v/>
      </c>
      <c r="O62" s="36" t="str">
        <f>IF(AND(ISNUMBER(Latitude), ISNUMBER(EToTable[[#This Row],[Сана]])), ROUND((Latitude / 180) * PI(), 3), "")</f>
        <v/>
      </c>
      <c r="P62" s="35" t="str">
        <f>IF(AND(ISNUMBER(EToTable[[#This Row],[φ]]), ISNUMBER(EToTable[[#This Row],[δ (rad)]])), ACOS( - 1 * TAN(EToTable[[#This Row],[φ]]) * TAN(EToTable[[#This Row],[δ (rad)]])), "")</f>
        <v/>
      </c>
      <c r="Q6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2" s="35" t="str">
        <f xml:space="preserve"> IF(ISNUMBER(EToTable[[#This Row],[ωs]]), ( 24 / PI()) * EToTable[[#This Row],[ωs]], "")</f>
        <v/>
      </c>
      <c r="S62" s="35" t="str">
        <f>IF(ISNUMBER(EToTable[[#This Row],[Тмин
(°С)]]), 0.6108 * EXP( 17.27 * EToTable[[#This Row],[Тмин
(°С)]] / (EToTable[[#This Row],[Тмин
(°С)]]+237.3)), "")</f>
        <v/>
      </c>
      <c r="T62" s="35" t="str">
        <f>IF(ISNUMBER(EToTable[[#This Row],[Тмакс
(°С)]]), 0.6108 * EXP( 17.27 * EToTable[[#This Row],[Тмакс
(°С)]] / (EToTable[[#This Row],[Тмакс
(°С)]]+237.3)), "")</f>
        <v/>
      </c>
      <c r="U62" s="35" t="str">
        <f>IF(AND(ISNUMBER(EToTable[[#This Row],[e° (Tmin)]]), ISNUMBER(EToTable[[#This Row],[e° (Tmax)]])), (EToTable[[#This Row],[e° (Tmax)]]+EToTable[[#This Row],[e° (Tmin)]])/2, "")</f>
        <v/>
      </c>
      <c r="V62" s="28" t="str">
        <f>IF(ISNUMBER(EToTable[[#This Row],[Tdew]]), 0.6108 * EXP( 17.27 * (EToTable[[#This Row],[Tdew]]) / (EToTable[[#This Row],[Tdew]]+237.3)), "")</f>
        <v/>
      </c>
      <c r="W62" s="30" t="str">
        <f xml:space="preserve"> EToTable[[#This Row],[e° (Tdew)]]</f>
        <v/>
      </c>
      <c r="X62" s="28" t="str">
        <f>IF(AND(ISNUMBER(EToTable[[#This Row],[es]]), ISNUMBER(EToTable[[#This Row],[ea]])), EToTable[[#This Row],[es]]-EToTable[[#This Row],[ea]], "")</f>
        <v/>
      </c>
      <c r="Y62" s="35" t="str">
        <f>IF(ISNUMBER(EToTable[[#This Row],[Ra]]), (as+bs)*EToTable[[#This Row],[Ra]], "")</f>
        <v/>
      </c>
      <c r="Z6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2" s="35" t="str">
        <f>IF(ISNUMBER(EToTable[[#This Row],[Rs]]), (1-albedo)*EToTable[[#This Row],[Rs]], "")</f>
        <v/>
      </c>
      <c r="AB6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2" s="35" t="str">
        <f>IF(AND(ISNUMBER(EToTable[[#This Row],[Rns]]), ISNUMBER(EToTable[[#This Row],[Rnl]])), EToTable[[#This Row],[Rns]]-EToTable[[#This Row],[Rnl]], "")</f>
        <v/>
      </c>
      <c r="AD6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3" spans="1:31" x14ac:dyDescent="0.25">
      <c r="A63" s="20"/>
      <c r="B63" s="21"/>
      <c r="C63" s="22"/>
      <c r="D63" s="23"/>
      <c r="E63" s="46"/>
      <c r="F63" s="23"/>
      <c r="G6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3" s="44" t="str">
        <f>IF(AND(ISNUMBER(EToTable[[#This Row],[Сана]]), ISNUMBER(EToTable[[#This Row],[Тмин
(°С)]])), EToTable[[#This Row],[Тмин
(°С)]]-TdewSubtract, "")</f>
        <v/>
      </c>
      <c r="I63" s="38" t="str">
        <f>IF(ISNUMBER(EToTable[[#This Row],[Сана]]), _xlfn.DAYS(EToTable[[#This Row],[Сана]], "1/1/" &amp; YEAR(EToTable[[#This Row],[Сана]])) + 1, "")</f>
        <v/>
      </c>
      <c r="J63" s="35" t="str">
        <f>IF(AND(ISNUMBER(Altitude), ISNUMBER(EToTable[[#This Row],[Сана]])),  ROUND(101.3 * POWER( (293-0.0065 * Altitude) / 293, 5.26), 2), "")</f>
        <v/>
      </c>
      <c r="K63" s="33" t="str">
        <f>IF(ISNUMBER(EToTable[[#This Row],[P]]), (Cp * EToTable[[#This Row],[P]]) / (0.622 * 2.45), "")</f>
        <v/>
      </c>
      <c r="L6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3" s="35" t="str">
        <f>IF(ISNUMBER(EToTable[[#This Row],[J]]), 0.409  * SIN( (2*PI()/365) * EToTable[[#This Row],[J]] - 1.39), "")</f>
        <v/>
      </c>
      <c r="N63" s="30" t="str">
        <f>IF(ISNUMBER(EToTable[[#This Row],[J]]), ROUND(1+0.033 * COS( (2*PI()/365) * EToTable[[#This Row],[J]]), 4), "")</f>
        <v/>
      </c>
      <c r="O63" s="36" t="str">
        <f>IF(AND(ISNUMBER(Latitude), ISNUMBER(EToTable[[#This Row],[Сана]])), ROUND((Latitude / 180) * PI(), 3), "")</f>
        <v/>
      </c>
      <c r="P63" s="35" t="str">
        <f>IF(AND(ISNUMBER(EToTable[[#This Row],[φ]]), ISNUMBER(EToTable[[#This Row],[δ (rad)]])), ACOS( - 1 * TAN(EToTable[[#This Row],[φ]]) * TAN(EToTable[[#This Row],[δ (rad)]])), "")</f>
        <v/>
      </c>
      <c r="Q6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3" s="35" t="str">
        <f xml:space="preserve"> IF(ISNUMBER(EToTable[[#This Row],[ωs]]), ( 24 / PI()) * EToTable[[#This Row],[ωs]], "")</f>
        <v/>
      </c>
      <c r="S63" s="35" t="str">
        <f>IF(ISNUMBER(EToTable[[#This Row],[Тмин
(°С)]]), 0.6108 * EXP( 17.27 * EToTable[[#This Row],[Тмин
(°С)]] / (EToTable[[#This Row],[Тмин
(°С)]]+237.3)), "")</f>
        <v/>
      </c>
      <c r="T63" s="35" t="str">
        <f>IF(ISNUMBER(EToTable[[#This Row],[Тмакс
(°С)]]), 0.6108 * EXP( 17.27 * EToTable[[#This Row],[Тмакс
(°С)]] / (EToTable[[#This Row],[Тмакс
(°С)]]+237.3)), "")</f>
        <v/>
      </c>
      <c r="U63" s="35" t="str">
        <f>IF(AND(ISNUMBER(EToTable[[#This Row],[e° (Tmin)]]), ISNUMBER(EToTable[[#This Row],[e° (Tmax)]])), (EToTable[[#This Row],[e° (Tmax)]]+EToTable[[#This Row],[e° (Tmin)]])/2, "")</f>
        <v/>
      </c>
      <c r="V63" s="28" t="str">
        <f>IF(ISNUMBER(EToTable[[#This Row],[Tdew]]), 0.6108 * EXP( 17.27 * (EToTable[[#This Row],[Tdew]]) / (EToTable[[#This Row],[Tdew]]+237.3)), "")</f>
        <v/>
      </c>
      <c r="W63" s="30" t="str">
        <f xml:space="preserve"> EToTable[[#This Row],[e° (Tdew)]]</f>
        <v/>
      </c>
      <c r="X63" s="28" t="str">
        <f>IF(AND(ISNUMBER(EToTable[[#This Row],[es]]), ISNUMBER(EToTable[[#This Row],[ea]])), EToTable[[#This Row],[es]]-EToTable[[#This Row],[ea]], "")</f>
        <v/>
      </c>
      <c r="Y63" s="35" t="str">
        <f>IF(ISNUMBER(EToTable[[#This Row],[Ra]]), (as+bs)*EToTable[[#This Row],[Ra]], "")</f>
        <v/>
      </c>
      <c r="Z6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3" s="35" t="str">
        <f>IF(ISNUMBER(EToTable[[#This Row],[Rs]]), (1-albedo)*EToTable[[#This Row],[Rs]], "")</f>
        <v/>
      </c>
      <c r="AB6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3" s="35" t="str">
        <f>IF(AND(ISNUMBER(EToTable[[#This Row],[Rns]]), ISNUMBER(EToTable[[#This Row],[Rnl]])), EToTable[[#This Row],[Rns]]-EToTable[[#This Row],[Rnl]], "")</f>
        <v/>
      </c>
      <c r="AD6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4" spans="1:31" x14ac:dyDescent="0.25">
      <c r="A64" s="20"/>
      <c r="B64" s="21"/>
      <c r="C64" s="22"/>
      <c r="D64" s="23"/>
      <c r="E64" s="46"/>
      <c r="F64" s="23"/>
      <c r="G6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4" s="44" t="str">
        <f>IF(AND(ISNUMBER(EToTable[[#This Row],[Сана]]), ISNUMBER(EToTable[[#This Row],[Тмин
(°С)]])), EToTable[[#This Row],[Тмин
(°С)]]-TdewSubtract, "")</f>
        <v/>
      </c>
      <c r="I64" s="38" t="str">
        <f>IF(ISNUMBER(EToTable[[#This Row],[Сана]]), _xlfn.DAYS(EToTable[[#This Row],[Сана]], "1/1/" &amp; YEAR(EToTable[[#This Row],[Сана]])) + 1, "")</f>
        <v/>
      </c>
      <c r="J64" s="35" t="str">
        <f>IF(AND(ISNUMBER(Altitude), ISNUMBER(EToTable[[#This Row],[Сана]])),  ROUND(101.3 * POWER( (293-0.0065 * Altitude) / 293, 5.26), 2), "")</f>
        <v/>
      </c>
      <c r="K64" s="33" t="str">
        <f>IF(ISNUMBER(EToTable[[#This Row],[P]]), (Cp * EToTable[[#This Row],[P]]) / (0.622 * 2.45), "")</f>
        <v/>
      </c>
      <c r="L6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4" s="35" t="str">
        <f>IF(ISNUMBER(EToTable[[#This Row],[J]]), 0.409  * SIN( (2*PI()/365) * EToTable[[#This Row],[J]] - 1.39), "")</f>
        <v/>
      </c>
      <c r="N64" s="30" t="str">
        <f>IF(ISNUMBER(EToTable[[#This Row],[J]]), ROUND(1+0.033 * COS( (2*PI()/365) * EToTable[[#This Row],[J]]), 4), "")</f>
        <v/>
      </c>
      <c r="O64" s="36" t="str">
        <f>IF(AND(ISNUMBER(Latitude), ISNUMBER(EToTable[[#This Row],[Сана]])), ROUND((Latitude / 180) * PI(), 3), "")</f>
        <v/>
      </c>
      <c r="P64" s="35" t="str">
        <f>IF(AND(ISNUMBER(EToTable[[#This Row],[φ]]), ISNUMBER(EToTable[[#This Row],[δ (rad)]])), ACOS( - 1 * TAN(EToTable[[#This Row],[φ]]) * TAN(EToTable[[#This Row],[δ (rad)]])), "")</f>
        <v/>
      </c>
      <c r="Q6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4" s="35" t="str">
        <f xml:space="preserve"> IF(ISNUMBER(EToTable[[#This Row],[ωs]]), ( 24 / PI()) * EToTable[[#This Row],[ωs]], "")</f>
        <v/>
      </c>
      <c r="S64" s="35" t="str">
        <f>IF(ISNUMBER(EToTable[[#This Row],[Тмин
(°С)]]), 0.6108 * EXP( 17.27 * EToTable[[#This Row],[Тмин
(°С)]] / (EToTable[[#This Row],[Тмин
(°С)]]+237.3)), "")</f>
        <v/>
      </c>
      <c r="T64" s="35" t="str">
        <f>IF(ISNUMBER(EToTable[[#This Row],[Тмакс
(°С)]]), 0.6108 * EXP( 17.27 * EToTable[[#This Row],[Тмакс
(°С)]] / (EToTable[[#This Row],[Тмакс
(°С)]]+237.3)), "")</f>
        <v/>
      </c>
      <c r="U64" s="35" t="str">
        <f>IF(AND(ISNUMBER(EToTable[[#This Row],[e° (Tmin)]]), ISNUMBER(EToTable[[#This Row],[e° (Tmax)]])), (EToTable[[#This Row],[e° (Tmax)]]+EToTable[[#This Row],[e° (Tmin)]])/2, "")</f>
        <v/>
      </c>
      <c r="V64" s="28" t="str">
        <f>IF(ISNUMBER(EToTable[[#This Row],[Tdew]]), 0.6108 * EXP( 17.27 * (EToTable[[#This Row],[Tdew]]) / (EToTable[[#This Row],[Tdew]]+237.3)), "")</f>
        <v/>
      </c>
      <c r="W64" s="30" t="str">
        <f xml:space="preserve"> EToTable[[#This Row],[e° (Tdew)]]</f>
        <v/>
      </c>
      <c r="X64" s="28" t="str">
        <f>IF(AND(ISNUMBER(EToTable[[#This Row],[es]]), ISNUMBER(EToTable[[#This Row],[ea]])), EToTable[[#This Row],[es]]-EToTable[[#This Row],[ea]], "")</f>
        <v/>
      </c>
      <c r="Y64" s="35" t="str">
        <f>IF(ISNUMBER(EToTable[[#This Row],[Ra]]), (as+bs)*EToTable[[#This Row],[Ra]], "")</f>
        <v/>
      </c>
      <c r="Z6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4" s="35" t="str">
        <f>IF(ISNUMBER(EToTable[[#This Row],[Rs]]), (1-albedo)*EToTable[[#This Row],[Rs]], "")</f>
        <v/>
      </c>
      <c r="AB6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4" s="35" t="str">
        <f>IF(AND(ISNUMBER(EToTable[[#This Row],[Rns]]), ISNUMBER(EToTable[[#This Row],[Rnl]])), EToTable[[#This Row],[Rns]]-EToTable[[#This Row],[Rnl]], "")</f>
        <v/>
      </c>
      <c r="AD6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5" spans="1:31" x14ac:dyDescent="0.25">
      <c r="A65" s="20"/>
      <c r="B65" s="21"/>
      <c r="C65" s="22"/>
      <c r="D65" s="23"/>
      <c r="E65" s="46"/>
      <c r="F65" s="23"/>
      <c r="G6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5" s="44" t="str">
        <f>IF(AND(ISNUMBER(EToTable[[#This Row],[Сана]]), ISNUMBER(EToTable[[#This Row],[Тмин
(°С)]])), EToTable[[#This Row],[Тмин
(°С)]]-TdewSubtract, "")</f>
        <v/>
      </c>
      <c r="I65" s="38" t="str">
        <f>IF(ISNUMBER(EToTable[[#This Row],[Сана]]), _xlfn.DAYS(EToTable[[#This Row],[Сана]], "1/1/" &amp; YEAR(EToTable[[#This Row],[Сана]])) + 1, "")</f>
        <v/>
      </c>
      <c r="J65" s="35" t="str">
        <f>IF(AND(ISNUMBER(Altitude), ISNUMBER(EToTable[[#This Row],[Сана]])),  ROUND(101.3 * POWER( (293-0.0065 * Altitude) / 293, 5.26), 2), "")</f>
        <v/>
      </c>
      <c r="K65" s="33" t="str">
        <f>IF(ISNUMBER(EToTable[[#This Row],[P]]), (Cp * EToTable[[#This Row],[P]]) / (0.622 * 2.45), "")</f>
        <v/>
      </c>
      <c r="L6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5" s="35" t="str">
        <f>IF(ISNUMBER(EToTable[[#This Row],[J]]), 0.409  * SIN( (2*PI()/365) * EToTable[[#This Row],[J]] - 1.39), "")</f>
        <v/>
      </c>
      <c r="N65" s="30" t="str">
        <f>IF(ISNUMBER(EToTable[[#This Row],[J]]), ROUND(1+0.033 * COS( (2*PI()/365) * EToTable[[#This Row],[J]]), 4), "")</f>
        <v/>
      </c>
      <c r="O65" s="36" t="str">
        <f>IF(AND(ISNUMBER(Latitude), ISNUMBER(EToTable[[#This Row],[Сана]])), ROUND((Latitude / 180) * PI(), 3), "")</f>
        <v/>
      </c>
      <c r="P65" s="35" t="str">
        <f>IF(AND(ISNUMBER(EToTable[[#This Row],[φ]]), ISNUMBER(EToTable[[#This Row],[δ (rad)]])), ACOS( - 1 * TAN(EToTable[[#This Row],[φ]]) * TAN(EToTable[[#This Row],[δ (rad)]])), "")</f>
        <v/>
      </c>
      <c r="Q6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5" s="35" t="str">
        <f xml:space="preserve"> IF(ISNUMBER(EToTable[[#This Row],[ωs]]), ( 24 / PI()) * EToTable[[#This Row],[ωs]], "")</f>
        <v/>
      </c>
      <c r="S65" s="35" t="str">
        <f>IF(ISNUMBER(EToTable[[#This Row],[Тмин
(°С)]]), 0.6108 * EXP( 17.27 * EToTable[[#This Row],[Тмин
(°С)]] / (EToTable[[#This Row],[Тмин
(°С)]]+237.3)), "")</f>
        <v/>
      </c>
      <c r="T65" s="35" t="str">
        <f>IF(ISNUMBER(EToTable[[#This Row],[Тмакс
(°С)]]), 0.6108 * EXP( 17.27 * EToTable[[#This Row],[Тмакс
(°С)]] / (EToTable[[#This Row],[Тмакс
(°С)]]+237.3)), "")</f>
        <v/>
      </c>
      <c r="U65" s="35" t="str">
        <f>IF(AND(ISNUMBER(EToTable[[#This Row],[e° (Tmin)]]), ISNUMBER(EToTable[[#This Row],[e° (Tmax)]])), (EToTable[[#This Row],[e° (Tmax)]]+EToTable[[#This Row],[e° (Tmin)]])/2, "")</f>
        <v/>
      </c>
      <c r="V65" s="28" t="str">
        <f>IF(ISNUMBER(EToTable[[#This Row],[Tdew]]), 0.6108 * EXP( 17.27 * (EToTable[[#This Row],[Tdew]]) / (EToTable[[#This Row],[Tdew]]+237.3)), "")</f>
        <v/>
      </c>
      <c r="W65" s="30" t="str">
        <f xml:space="preserve"> EToTable[[#This Row],[e° (Tdew)]]</f>
        <v/>
      </c>
      <c r="X65" s="28" t="str">
        <f>IF(AND(ISNUMBER(EToTable[[#This Row],[es]]), ISNUMBER(EToTable[[#This Row],[ea]])), EToTable[[#This Row],[es]]-EToTable[[#This Row],[ea]], "")</f>
        <v/>
      </c>
      <c r="Y65" s="35" t="str">
        <f>IF(ISNUMBER(EToTable[[#This Row],[Ra]]), (as+bs)*EToTable[[#This Row],[Ra]], "")</f>
        <v/>
      </c>
      <c r="Z6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5" s="35" t="str">
        <f>IF(ISNUMBER(EToTable[[#This Row],[Rs]]), (1-albedo)*EToTable[[#This Row],[Rs]], "")</f>
        <v/>
      </c>
      <c r="AB6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5" s="35" t="str">
        <f>IF(AND(ISNUMBER(EToTable[[#This Row],[Rns]]), ISNUMBER(EToTable[[#This Row],[Rnl]])), EToTable[[#This Row],[Rns]]-EToTable[[#This Row],[Rnl]], "")</f>
        <v/>
      </c>
      <c r="AD6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6" spans="1:31" x14ac:dyDescent="0.25">
      <c r="A66" s="20"/>
      <c r="B66" s="21"/>
      <c r="C66" s="22"/>
      <c r="D66" s="23"/>
      <c r="E66" s="46"/>
      <c r="F66" s="23"/>
      <c r="G6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6" s="44" t="str">
        <f>IF(AND(ISNUMBER(EToTable[[#This Row],[Сана]]), ISNUMBER(EToTable[[#This Row],[Тмин
(°С)]])), EToTable[[#This Row],[Тмин
(°С)]]-TdewSubtract, "")</f>
        <v/>
      </c>
      <c r="I66" s="38" t="str">
        <f>IF(ISNUMBER(EToTable[[#This Row],[Сана]]), _xlfn.DAYS(EToTable[[#This Row],[Сана]], "1/1/" &amp; YEAR(EToTable[[#This Row],[Сана]])) + 1, "")</f>
        <v/>
      </c>
      <c r="J66" s="35" t="str">
        <f>IF(AND(ISNUMBER(Altitude), ISNUMBER(EToTable[[#This Row],[Сана]])),  ROUND(101.3 * POWER( (293-0.0065 * Altitude) / 293, 5.26), 2), "")</f>
        <v/>
      </c>
      <c r="K66" s="33" t="str">
        <f>IF(ISNUMBER(EToTable[[#This Row],[P]]), (Cp * EToTable[[#This Row],[P]]) / (0.622 * 2.45), "")</f>
        <v/>
      </c>
      <c r="L6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6" s="35" t="str">
        <f>IF(ISNUMBER(EToTable[[#This Row],[J]]), 0.409  * SIN( (2*PI()/365) * EToTable[[#This Row],[J]] - 1.39), "")</f>
        <v/>
      </c>
      <c r="N66" s="30" t="str">
        <f>IF(ISNUMBER(EToTable[[#This Row],[J]]), ROUND(1+0.033 * COS( (2*PI()/365) * EToTable[[#This Row],[J]]), 4), "")</f>
        <v/>
      </c>
      <c r="O66" s="36" t="str">
        <f>IF(AND(ISNUMBER(Latitude), ISNUMBER(EToTable[[#This Row],[Сана]])), ROUND((Latitude / 180) * PI(), 3), "")</f>
        <v/>
      </c>
      <c r="P66" s="35" t="str">
        <f>IF(AND(ISNUMBER(EToTable[[#This Row],[φ]]), ISNUMBER(EToTable[[#This Row],[δ (rad)]])), ACOS( - 1 * TAN(EToTable[[#This Row],[φ]]) * TAN(EToTable[[#This Row],[δ (rad)]])), "")</f>
        <v/>
      </c>
      <c r="Q6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6" s="35" t="str">
        <f xml:space="preserve"> IF(ISNUMBER(EToTable[[#This Row],[ωs]]), ( 24 / PI()) * EToTable[[#This Row],[ωs]], "")</f>
        <v/>
      </c>
      <c r="S66" s="35" t="str">
        <f>IF(ISNUMBER(EToTable[[#This Row],[Тмин
(°С)]]), 0.6108 * EXP( 17.27 * EToTable[[#This Row],[Тмин
(°С)]] / (EToTable[[#This Row],[Тмин
(°С)]]+237.3)), "")</f>
        <v/>
      </c>
      <c r="T66" s="35" t="str">
        <f>IF(ISNUMBER(EToTable[[#This Row],[Тмакс
(°С)]]), 0.6108 * EXP( 17.27 * EToTable[[#This Row],[Тмакс
(°С)]] / (EToTable[[#This Row],[Тмакс
(°С)]]+237.3)), "")</f>
        <v/>
      </c>
      <c r="U66" s="35" t="str">
        <f>IF(AND(ISNUMBER(EToTable[[#This Row],[e° (Tmin)]]), ISNUMBER(EToTable[[#This Row],[e° (Tmax)]])), (EToTable[[#This Row],[e° (Tmax)]]+EToTable[[#This Row],[e° (Tmin)]])/2, "")</f>
        <v/>
      </c>
      <c r="V66" s="28" t="str">
        <f>IF(ISNUMBER(EToTable[[#This Row],[Tdew]]), 0.6108 * EXP( 17.27 * (EToTable[[#This Row],[Tdew]]) / (EToTable[[#This Row],[Tdew]]+237.3)), "")</f>
        <v/>
      </c>
      <c r="W66" s="30" t="str">
        <f xml:space="preserve"> EToTable[[#This Row],[e° (Tdew)]]</f>
        <v/>
      </c>
      <c r="X66" s="28" t="str">
        <f>IF(AND(ISNUMBER(EToTable[[#This Row],[es]]), ISNUMBER(EToTable[[#This Row],[ea]])), EToTable[[#This Row],[es]]-EToTable[[#This Row],[ea]], "")</f>
        <v/>
      </c>
      <c r="Y66" s="35" t="str">
        <f>IF(ISNUMBER(EToTable[[#This Row],[Ra]]), (as+bs)*EToTable[[#This Row],[Ra]], "")</f>
        <v/>
      </c>
      <c r="Z6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6" s="35" t="str">
        <f>IF(ISNUMBER(EToTable[[#This Row],[Rs]]), (1-albedo)*EToTable[[#This Row],[Rs]], "")</f>
        <v/>
      </c>
      <c r="AB6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6" s="35" t="str">
        <f>IF(AND(ISNUMBER(EToTable[[#This Row],[Rns]]), ISNUMBER(EToTable[[#This Row],[Rnl]])), EToTable[[#This Row],[Rns]]-EToTable[[#This Row],[Rnl]], "")</f>
        <v/>
      </c>
      <c r="AD6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7" spans="1:31" x14ac:dyDescent="0.25">
      <c r="A67" s="20"/>
      <c r="B67" s="21"/>
      <c r="C67" s="22"/>
      <c r="D67" s="23"/>
      <c r="E67" s="46"/>
      <c r="F67" s="23"/>
      <c r="G6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7" s="44" t="str">
        <f>IF(AND(ISNUMBER(EToTable[[#This Row],[Сана]]), ISNUMBER(EToTable[[#This Row],[Тмин
(°С)]])), EToTable[[#This Row],[Тмин
(°С)]]-TdewSubtract, "")</f>
        <v/>
      </c>
      <c r="I67" s="38" t="str">
        <f>IF(ISNUMBER(EToTable[[#This Row],[Сана]]), _xlfn.DAYS(EToTable[[#This Row],[Сана]], "1/1/" &amp; YEAR(EToTable[[#This Row],[Сана]])) + 1, "")</f>
        <v/>
      </c>
      <c r="J67" s="35" t="str">
        <f>IF(AND(ISNUMBER(Altitude), ISNUMBER(EToTable[[#This Row],[Сана]])),  ROUND(101.3 * POWER( (293-0.0065 * Altitude) / 293, 5.26), 2), "")</f>
        <v/>
      </c>
      <c r="K67" s="33" t="str">
        <f>IF(ISNUMBER(EToTable[[#This Row],[P]]), (Cp * EToTable[[#This Row],[P]]) / (0.622 * 2.45), "")</f>
        <v/>
      </c>
      <c r="L6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7" s="35" t="str">
        <f>IF(ISNUMBER(EToTable[[#This Row],[J]]), 0.409  * SIN( (2*PI()/365) * EToTable[[#This Row],[J]] - 1.39), "")</f>
        <v/>
      </c>
      <c r="N67" s="30" t="str">
        <f>IF(ISNUMBER(EToTable[[#This Row],[J]]), ROUND(1+0.033 * COS( (2*PI()/365) * EToTable[[#This Row],[J]]), 4), "")</f>
        <v/>
      </c>
      <c r="O67" s="36" t="str">
        <f>IF(AND(ISNUMBER(Latitude), ISNUMBER(EToTable[[#This Row],[Сана]])), ROUND((Latitude / 180) * PI(), 3), "")</f>
        <v/>
      </c>
      <c r="P67" s="35" t="str">
        <f>IF(AND(ISNUMBER(EToTable[[#This Row],[φ]]), ISNUMBER(EToTable[[#This Row],[δ (rad)]])), ACOS( - 1 * TAN(EToTable[[#This Row],[φ]]) * TAN(EToTable[[#This Row],[δ (rad)]])), "")</f>
        <v/>
      </c>
      <c r="Q6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7" s="35" t="str">
        <f xml:space="preserve"> IF(ISNUMBER(EToTable[[#This Row],[ωs]]), ( 24 / PI()) * EToTable[[#This Row],[ωs]], "")</f>
        <v/>
      </c>
      <c r="S67" s="35" t="str">
        <f>IF(ISNUMBER(EToTable[[#This Row],[Тмин
(°С)]]), 0.6108 * EXP( 17.27 * EToTable[[#This Row],[Тмин
(°С)]] / (EToTable[[#This Row],[Тмин
(°С)]]+237.3)), "")</f>
        <v/>
      </c>
      <c r="T67" s="35" t="str">
        <f>IF(ISNUMBER(EToTable[[#This Row],[Тмакс
(°С)]]), 0.6108 * EXP( 17.27 * EToTable[[#This Row],[Тмакс
(°С)]] / (EToTable[[#This Row],[Тмакс
(°С)]]+237.3)), "")</f>
        <v/>
      </c>
      <c r="U67" s="35" t="str">
        <f>IF(AND(ISNUMBER(EToTable[[#This Row],[e° (Tmin)]]), ISNUMBER(EToTable[[#This Row],[e° (Tmax)]])), (EToTable[[#This Row],[e° (Tmax)]]+EToTable[[#This Row],[e° (Tmin)]])/2, "")</f>
        <v/>
      </c>
      <c r="V67" s="28" t="str">
        <f>IF(ISNUMBER(EToTable[[#This Row],[Tdew]]), 0.6108 * EXP( 17.27 * (EToTable[[#This Row],[Tdew]]) / (EToTable[[#This Row],[Tdew]]+237.3)), "")</f>
        <v/>
      </c>
      <c r="W67" s="30" t="str">
        <f xml:space="preserve"> EToTable[[#This Row],[e° (Tdew)]]</f>
        <v/>
      </c>
      <c r="X67" s="28" t="str">
        <f>IF(AND(ISNUMBER(EToTable[[#This Row],[es]]), ISNUMBER(EToTable[[#This Row],[ea]])), EToTable[[#This Row],[es]]-EToTable[[#This Row],[ea]], "")</f>
        <v/>
      </c>
      <c r="Y67" s="35" t="str">
        <f>IF(ISNUMBER(EToTable[[#This Row],[Ra]]), (as+bs)*EToTable[[#This Row],[Ra]], "")</f>
        <v/>
      </c>
      <c r="Z6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7" s="35" t="str">
        <f>IF(ISNUMBER(EToTable[[#This Row],[Rs]]), (1-albedo)*EToTable[[#This Row],[Rs]], "")</f>
        <v/>
      </c>
      <c r="AB6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7" s="35" t="str">
        <f>IF(AND(ISNUMBER(EToTable[[#This Row],[Rns]]), ISNUMBER(EToTable[[#This Row],[Rnl]])), EToTable[[#This Row],[Rns]]-EToTable[[#This Row],[Rnl]], "")</f>
        <v/>
      </c>
      <c r="AD6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8" spans="1:31" x14ac:dyDescent="0.25">
      <c r="A68" s="20"/>
      <c r="B68" s="21"/>
      <c r="C68" s="22"/>
      <c r="D68" s="23"/>
      <c r="E68" s="46"/>
      <c r="F68" s="23"/>
      <c r="G6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8" s="44" t="str">
        <f>IF(AND(ISNUMBER(EToTable[[#This Row],[Сана]]), ISNUMBER(EToTable[[#This Row],[Тмин
(°С)]])), EToTable[[#This Row],[Тмин
(°С)]]-TdewSubtract, "")</f>
        <v/>
      </c>
      <c r="I68" s="38" t="str">
        <f>IF(ISNUMBER(EToTable[[#This Row],[Сана]]), _xlfn.DAYS(EToTable[[#This Row],[Сана]], "1/1/" &amp; YEAR(EToTable[[#This Row],[Сана]])) + 1, "")</f>
        <v/>
      </c>
      <c r="J68" s="35" t="str">
        <f>IF(AND(ISNUMBER(Altitude), ISNUMBER(EToTable[[#This Row],[Сана]])),  ROUND(101.3 * POWER( (293-0.0065 * Altitude) / 293, 5.26), 2), "")</f>
        <v/>
      </c>
      <c r="K68" s="33" t="str">
        <f>IF(ISNUMBER(EToTable[[#This Row],[P]]), (Cp * EToTable[[#This Row],[P]]) / (0.622 * 2.45), "")</f>
        <v/>
      </c>
      <c r="L6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8" s="35" t="str">
        <f>IF(ISNUMBER(EToTable[[#This Row],[J]]), 0.409  * SIN( (2*PI()/365) * EToTable[[#This Row],[J]] - 1.39), "")</f>
        <v/>
      </c>
      <c r="N68" s="30" t="str">
        <f>IF(ISNUMBER(EToTable[[#This Row],[J]]), ROUND(1+0.033 * COS( (2*PI()/365) * EToTable[[#This Row],[J]]), 4), "")</f>
        <v/>
      </c>
      <c r="O68" s="36" t="str">
        <f>IF(AND(ISNUMBER(Latitude), ISNUMBER(EToTable[[#This Row],[Сана]])), ROUND((Latitude / 180) * PI(), 3), "")</f>
        <v/>
      </c>
      <c r="P68" s="35" t="str">
        <f>IF(AND(ISNUMBER(EToTable[[#This Row],[φ]]), ISNUMBER(EToTable[[#This Row],[δ (rad)]])), ACOS( - 1 * TAN(EToTable[[#This Row],[φ]]) * TAN(EToTable[[#This Row],[δ (rad)]])), "")</f>
        <v/>
      </c>
      <c r="Q6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8" s="35" t="str">
        <f xml:space="preserve"> IF(ISNUMBER(EToTable[[#This Row],[ωs]]), ( 24 / PI()) * EToTable[[#This Row],[ωs]], "")</f>
        <v/>
      </c>
      <c r="S68" s="35" t="str">
        <f>IF(ISNUMBER(EToTable[[#This Row],[Тмин
(°С)]]), 0.6108 * EXP( 17.27 * EToTable[[#This Row],[Тмин
(°С)]] / (EToTable[[#This Row],[Тмин
(°С)]]+237.3)), "")</f>
        <v/>
      </c>
      <c r="T68" s="35" t="str">
        <f>IF(ISNUMBER(EToTable[[#This Row],[Тмакс
(°С)]]), 0.6108 * EXP( 17.27 * EToTable[[#This Row],[Тмакс
(°С)]] / (EToTable[[#This Row],[Тмакс
(°С)]]+237.3)), "")</f>
        <v/>
      </c>
      <c r="U68" s="35" t="str">
        <f>IF(AND(ISNUMBER(EToTable[[#This Row],[e° (Tmin)]]), ISNUMBER(EToTable[[#This Row],[e° (Tmax)]])), (EToTable[[#This Row],[e° (Tmax)]]+EToTable[[#This Row],[e° (Tmin)]])/2, "")</f>
        <v/>
      </c>
      <c r="V68" s="28" t="str">
        <f>IF(ISNUMBER(EToTable[[#This Row],[Tdew]]), 0.6108 * EXP( 17.27 * (EToTable[[#This Row],[Tdew]]) / (EToTable[[#This Row],[Tdew]]+237.3)), "")</f>
        <v/>
      </c>
      <c r="W68" s="30" t="str">
        <f xml:space="preserve"> EToTable[[#This Row],[e° (Tdew)]]</f>
        <v/>
      </c>
      <c r="X68" s="28" t="str">
        <f>IF(AND(ISNUMBER(EToTable[[#This Row],[es]]), ISNUMBER(EToTable[[#This Row],[ea]])), EToTable[[#This Row],[es]]-EToTable[[#This Row],[ea]], "")</f>
        <v/>
      </c>
      <c r="Y68" s="35" t="str">
        <f>IF(ISNUMBER(EToTable[[#This Row],[Ra]]), (as+bs)*EToTable[[#This Row],[Ra]], "")</f>
        <v/>
      </c>
      <c r="Z6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8" s="35" t="str">
        <f>IF(ISNUMBER(EToTable[[#This Row],[Rs]]), (1-albedo)*EToTable[[#This Row],[Rs]], "")</f>
        <v/>
      </c>
      <c r="AB6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8" s="35" t="str">
        <f>IF(AND(ISNUMBER(EToTable[[#This Row],[Rns]]), ISNUMBER(EToTable[[#This Row],[Rnl]])), EToTable[[#This Row],[Rns]]-EToTable[[#This Row],[Rnl]], "")</f>
        <v/>
      </c>
      <c r="AD6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69" spans="1:31" x14ac:dyDescent="0.25">
      <c r="A69" s="20"/>
      <c r="B69" s="21"/>
      <c r="C69" s="22"/>
      <c r="D69" s="23"/>
      <c r="E69" s="46"/>
      <c r="F69" s="23"/>
      <c r="G6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69" s="44" t="str">
        <f>IF(AND(ISNUMBER(EToTable[[#This Row],[Сана]]), ISNUMBER(EToTable[[#This Row],[Тмин
(°С)]])), EToTable[[#This Row],[Тмин
(°С)]]-TdewSubtract, "")</f>
        <v/>
      </c>
      <c r="I69" s="38" t="str">
        <f>IF(ISNUMBER(EToTable[[#This Row],[Сана]]), _xlfn.DAYS(EToTable[[#This Row],[Сана]], "1/1/" &amp; YEAR(EToTable[[#This Row],[Сана]])) + 1, "")</f>
        <v/>
      </c>
      <c r="J69" s="35" t="str">
        <f>IF(AND(ISNUMBER(Altitude), ISNUMBER(EToTable[[#This Row],[Сана]])),  ROUND(101.3 * POWER( (293-0.0065 * Altitude) / 293, 5.26), 2), "")</f>
        <v/>
      </c>
      <c r="K69" s="33" t="str">
        <f>IF(ISNUMBER(EToTable[[#This Row],[P]]), (Cp * EToTable[[#This Row],[P]]) / (0.622 * 2.45), "")</f>
        <v/>
      </c>
      <c r="L6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69" s="35" t="str">
        <f>IF(ISNUMBER(EToTable[[#This Row],[J]]), 0.409  * SIN( (2*PI()/365) * EToTable[[#This Row],[J]] - 1.39), "")</f>
        <v/>
      </c>
      <c r="N69" s="30" t="str">
        <f>IF(ISNUMBER(EToTable[[#This Row],[J]]), ROUND(1+0.033 * COS( (2*PI()/365) * EToTable[[#This Row],[J]]), 4), "")</f>
        <v/>
      </c>
      <c r="O69" s="36" t="str">
        <f>IF(AND(ISNUMBER(Latitude), ISNUMBER(EToTable[[#This Row],[Сана]])), ROUND((Latitude / 180) * PI(), 3), "")</f>
        <v/>
      </c>
      <c r="P69" s="35" t="str">
        <f>IF(AND(ISNUMBER(EToTable[[#This Row],[φ]]), ISNUMBER(EToTable[[#This Row],[δ (rad)]])), ACOS( - 1 * TAN(EToTable[[#This Row],[φ]]) * TAN(EToTable[[#This Row],[δ (rad)]])), "")</f>
        <v/>
      </c>
      <c r="Q6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69" s="35" t="str">
        <f xml:space="preserve"> IF(ISNUMBER(EToTable[[#This Row],[ωs]]), ( 24 / PI()) * EToTable[[#This Row],[ωs]], "")</f>
        <v/>
      </c>
      <c r="S69" s="35" t="str">
        <f>IF(ISNUMBER(EToTable[[#This Row],[Тмин
(°С)]]), 0.6108 * EXP( 17.27 * EToTable[[#This Row],[Тмин
(°С)]] / (EToTable[[#This Row],[Тмин
(°С)]]+237.3)), "")</f>
        <v/>
      </c>
      <c r="T69" s="35" t="str">
        <f>IF(ISNUMBER(EToTable[[#This Row],[Тмакс
(°С)]]), 0.6108 * EXP( 17.27 * EToTable[[#This Row],[Тмакс
(°С)]] / (EToTable[[#This Row],[Тмакс
(°С)]]+237.3)), "")</f>
        <v/>
      </c>
      <c r="U69" s="35" t="str">
        <f>IF(AND(ISNUMBER(EToTable[[#This Row],[e° (Tmin)]]), ISNUMBER(EToTable[[#This Row],[e° (Tmax)]])), (EToTable[[#This Row],[e° (Tmax)]]+EToTable[[#This Row],[e° (Tmin)]])/2, "")</f>
        <v/>
      </c>
      <c r="V69" s="28" t="str">
        <f>IF(ISNUMBER(EToTable[[#This Row],[Tdew]]), 0.6108 * EXP( 17.27 * (EToTable[[#This Row],[Tdew]]) / (EToTable[[#This Row],[Tdew]]+237.3)), "")</f>
        <v/>
      </c>
      <c r="W69" s="30" t="str">
        <f xml:space="preserve"> EToTable[[#This Row],[e° (Tdew)]]</f>
        <v/>
      </c>
      <c r="X69" s="28" t="str">
        <f>IF(AND(ISNUMBER(EToTable[[#This Row],[es]]), ISNUMBER(EToTable[[#This Row],[ea]])), EToTable[[#This Row],[es]]-EToTable[[#This Row],[ea]], "")</f>
        <v/>
      </c>
      <c r="Y69" s="35" t="str">
        <f>IF(ISNUMBER(EToTable[[#This Row],[Ra]]), (as+bs)*EToTable[[#This Row],[Ra]], "")</f>
        <v/>
      </c>
      <c r="Z6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69" s="35" t="str">
        <f>IF(ISNUMBER(EToTable[[#This Row],[Rs]]), (1-albedo)*EToTable[[#This Row],[Rs]], "")</f>
        <v/>
      </c>
      <c r="AB6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69" s="35" t="str">
        <f>IF(AND(ISNUMBER(EToTable[[#This Row],[Rns]]), ISNUMBER(EToTable[[#This Row],[Rnl]])), EToTable[[#This Row],[Rns]]-EToTable[[#This Row],[Rnl]], "")</f>
        <v/>
      </c>
      <c r="AD6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6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0" spans="1:31" x14ac:dyDescent="0.25">
      <c r="A70" s="20"/>
      <c r="B70" s="21"/>
      <c r="C70" s="22"/>
      <c r="D70" s="23"/>
      <c r="E70" s="46"/>
      <c r="F70" s="23"/>
      <c r="G7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0" s="44" t="str">
        <f>IF(AND(ISNUMBER(EToTable[[#This Row],[Сана]]), ISNUMBER(EToTable[[#This Row],[Тмин
(°С)]])), EToTable[[#This Row],[Тмин
(°С)]]-TdewSubtract, "")</f>
        <v/>
      </c>
      <c r="I70" s="38" t="str">
        <f>IF(ISNUMBER(EToTable[[#This Row],[Сана]]), _xlfn.DAYS(EToTable[[#This Row],[Сана]], "1/1/" &amp; YEAR(EToTable[[#This Row],[Сана]])) + 1, "")</f>
        <v/>
      </c>
      <c r="J70" s="35" t="str">
        <f>IF(AND(ISNUMBER(Altitude), ISNUMBER(EToTable[[#This Row],[Сана]])),  ROUND(101.3 * POWER( (293-0.0065 * Altitude) / 293, 5.26), 2), "")</f>
        <v/>
      </c>
      <c r="K70" s="33" t="str">
        <f>IF(ISNUMBER(EToTable[[#This Row],[P]]), (Cp * EToTable[[#This Row],[P]]) / (0.622 * 2.45), "")</f>
        <v/>
      </c>
      <c r="L7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0" s="35" t="str">
        <f>IF(ISNUMBER(EToTable[[#This Row],[J]]), 0.409  * SIN( (2*PI()/365) * EToTable[[#This Row],[J]] - 1.39), "")</f>
        <v/>
      </c>
      <c r="N70" s="30" t="str">
        <f>IF(ISNUMBER(EToTable[[#This Row],[J]]), ROUND(1+0.033 * COS( (2*PI()/365) * EToTable[[#This Row],[J]]), 4), "")</f>
        <v/>
      </c>
      <c r="O70" s="36" t="str">
        <f>IF(AND(ISNUMBER(Latitude), ISNUMBER(EToTable[[#This Row],[Сана]])), ROUND((Latitude / 180) * PI(), 3), "")</f>
        <v/>
      </c>
      <c r="P70" s="35" t="str">
        <f>IF(AND(ISNUMBER(EToTable[[#This Row],[φ]]), ISNUMBER(EToTable[[#This Row],[δ (rad)]])), ACOS( - 1 * TAN(EToTable[[#This Row],[φ]]) * TAN(EToTable[[#This Row],[δ (rad)]])), "")</f>
        <v/>
      </c>
      <c r="Q7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0" s="35" t="str">
        <f xml:space="preserve"> IF(ISNUMBER(EToTable[[#This Row],[ωs]]), ( 24 / PI()) * EToTable[[#This Row],[ωs]], "")</f>
        <v/>
      </c>
      <c r="S70" s="35" t="str">
        <f>IF(ISNUMBER(EToTable[[#This Row],[Тмин
(°С)]]), 0.6108 * EXP( 17.27 * EToTable[[#This Row],[Тмин
(°С)]] / (EToTable[[#This Row],[Тмин
(°С)]]+237.3)), "")</f>
        <v/>
      </c>
      <c r="T70" s="35" t="str">
        <f>IF(ISNUMBER(EToTable[[#This Row],[Тмакс
(°С)]]), 0.6108 * EXP( 17.27 * EToTable[[#This Row],[Тмакс
(°С)]] / (EToTable[[#This Row],[Тмакс
(°С)]]+237.3)), "")</f>
        <v/>
      </c>
      <c r="U70" s="35" t="str">
        <f>IF(AND(ISNUMBER(EToTable[[#This Row],[e° (Tmin)]]), ISNUMBER(EToTable[[#This Row],[e° (Tmax)]])), (EToTable[[#This Row],[e° (Tmax)]]+EToTable[[#This Row],[e° (Tmin)]])/2, "")</f>
        <v/>
      </c>
      <c r="V70" s="28" t="str">
        <f>IF(ISNUMBER(EToTable[[#This Row],[Tdew]]), 0.6108 * EXP( 17.27 * (EToTable[[#This Row],[Tdew]]) / (EToTable[[#This Row],[Tdew]]+237.3)), "")</f>
        <v/>
      </c>
      <c r="W70" s="30" t="str">
        <f xml:space="preserve"> EToTable[[#This Row],[e° (Tdew)]]</f>
        <v/>
      </c>
      <c r="X70" s="28" t="str">
        <f>IF(AND(ISNUMBER(EToTable[[#This Row],[es]]), ISNUMBER(EToTable[[#This Row],[ea]])), EToTable[[#This Row],[es]]-EToTable[[#This Row],[ea]], "")</f>
        <v/>
      </c>
      <c r="Y70" s="35" t="str">
        <f>IF(ISNUMBER(EToTable[[#This Row],[Ra]]), (as+bs)*EToTable[[#This Row],[Ra]], "")</f>
        <v/>
      </c>
      <c r="Z7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0" s="35" t="str">
        <f>IF(ISNUMBER(EToTable[[#This Row],[Rs]]), (1-albedo)*EToTable[[#This Row],[Rs]], "")</f>
        <v/>
      </c>
      <c r="AB7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0" s="35" t="str">
        <f>IF(AND(ISNUMBER(EToTable[[#This Row],[Rns]]), ISNUMBER(EToTable[[#This Row],[Rnl]])), EToTable[[#This Row],[Rns]]-EToTable[[#This Row],[Rnl]], "")</f>
        <v/>
      </c>
      <c r="AD7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1" spans="1:31" x14ac:dyDescent="0.25">
      <c r="A71" s="20"/>
      <c r="B71" s="21"/>
      <c r="C71" s="22"/>
      <c r="D71" s="23"/>
      <c r="E71" s="46"/>
      <c r="F71" s="23"/>
      <c r="G7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1" s="44" t="str">
        <f>IF(AND(ISNUMBER(EToTable[[#This Row],[Сана]]), ISNUMBER(EToTable[[#This Row],[Тмин
(°С)]])), EToTable[[#This Row],[Тмин
(°С)]]-TdewSubtract, "")</f>
        <v/>
      </c>
      <c r="I71" s="38" t="str">
        <f>IF(ISNUMBER(EToTable[[#This Row],[Сана]]), _xlfn.DAYS(EToTable[[#This Row],[Сана]], "1/1/" &amp; YEAR(EToTable[[#This Row],[Сана]])) + 1, "")</f>
        <v/>
      </c>
      <c r="J71" s="35" t="str">
        <f>IF(AND(ISNUMBER(Altitude), ISNUMBER(EToTable[[#This Row],[Сана]])),  ROUND(101.3 * POWER( (293-0.0065 * Altitude) / 293, 5.26), 2), "")</f>
        <v/>
      </c>
      <c r="K71" s="33" t="str">
        <f>IF(ISNUMBER(EToTable[[#This Row],[P]]), (Cp * EToTable[[#This Row],[P]]) / (0.622 * 2.45), "")</f>
        <v/>
      </c>
      <c r="L7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1" s="35" t="str">
        <f>IF(ISNUMBER(EToTable[[#This Row],[J]]), 0.409  * SIN( (2*PI()/365) * EToTable[[#This Row],[J]] - 1.39), "")</f>
        <v/>
      </c>
      <c r="N71" s="30" t="str">
        <f>IF(ISNUMBER(EToTable[[#This Row],[J]]), ROUND(1+0.033 * COS( (2*PI()/365) * EToTable[[#This Row],[J]]), 4), "")</f>
        <v/>
      </c>
      <c r="O71" s="36" t="str">
        <f>IF(AND(ISNUMBER(Latitude), ISNUMBER(EToTable[[#This Row],[Сана]])), ROUND((Latitude / 180) * PI(), 3), "")</f>
        <v/>
      </c>
      <c r="P71" s="35" t="str">
        <f>IF(AND(ISNUMBER(EToTable[[#This Row],[φ]]), ISNUMBER(EToTable[[#This Row],[δ (rad)]])), ACOS( - 1 * TAN(EToTable[[#This Row],[φ]]) * TAN(EToTable[[#This Row],[δ (rad)]])), "")</f>
        <v/>
      </c>
      <c r="Q7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1" s="35" t="str">
        <f xml:space="preserve"> IF(ISNUMBER(EToTable[[#This Row],[ωs]]), ( 24 / PI()) * EToTable[[#This Row],[ωs]], "")</f>
        <v/>
      </c>
      <c r="S71" s="35" t="str">
        <f>IF(ISNUMBER(EToTable[[#This Row],[Тмин
(°С)]]), 0.6108 * EXP( 17.27 * EToTable[[#This Row],[Тмин
(°С)]] / (EToTable[[#This Row],[Тмин
(°С)]]+237.3)), "")</f>
        <v/>
      </c>
      <c r="T71" s="35" t="str">
        <f>IF(ISNUMBER(EToTable[[#This Row],[Тмакс
(°С)]]), 0.6108 * EXP( 17.27 * EToTable[[#This Row],[Тмакс
(°С)]] / (EToTable[[#This Row],[Тмакс
(°С)]]+237.3)), "")</f>
        <v/>
      </c>
      <c r="U71" s="35" t="str">
        <f>IF(AND(ISNUMBER(EToTable[[#This Row],[e° (Tmin)]]), ISNUMBER(EToTable[[#This Row],[e° (Tmax)]])), (EToTable[[#This Row],[e° (Tmax)]]+EToTable[[#This Row],[e° (Tmin)]])/2, "")</f>
        <v/>
      </c>
      <c r="V71" s="28" t="str">
        <f>IF(ISNUMBER(EToTable[[#This Row],[Tdew]]), 0.6108 * EXP( 17.27 * (EToTable[[#This Row],[Tdew]]) / (EToTable[[#This Row],[Tdew]]+237.3)), "")</f>
        <v/>
      </c>
      <c r="W71" s="30" t="str">
        <f xml:space="preserve"> EToTable[[#This Row],[e° (Tdew)]]</f>
        <v/>
      </c>
      <c r="X71" s="28" t="str">
        <f>IF(AND(ISNUMBER(EToTable[[#This Row],[es]]), ISNUMBER(EToTable[[#This Row],[ea]])), EToTable[[#This Row],[es]]-EToTable[[#This Row],[ea]], "")</f>
        <v/>
      </c>
      <c r="Y71" s="35" t="str">
        <f>IF(ISNUMBER(EToTable[[#This Row],[Ra]]), (as+bs)*EToTable[[#This Row],[Ra]], "")</f>
        <v/>
      </c>
      <c r="Z7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1" s="35" t="str">
        <f>IF(ISNUMBER(EToTable[[#This Row],[Rs]]), (1-albedo)*EToTable[[#This Row],[Rs]], "")</f>
        <v/>
      </c>
      <c r="AB7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1" s="35" t="str">
        <f>IF(AND(ISNUMBER(EToTable[[#This Row],[Rns]]), ISNUMBER(EToTable[[#This Row],[Rnl]])), EToTable[[#This Row],[Rns]]-EToTable[[#This Row],[Rnl]], "")</f>
        <v/>
      </c>
      <c r="AD7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2" spans="1:31" x14ac:dyDescent="0.25">
      <c r="A72" s="20"/>
      <c r="B72" s="21"/>
      <c r="C72" s="22"/>
      <c r="D72" s="23"/>
      <c r="E72" s="46"/>
      <c r="F72" s="23"/>
      <c r="G7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2" s="44" t="str">
        <f>IF(AND(ISNUMBER(EToTable[[#This Row],[Сана]]), ISNUMBER(EToTable[[#This Row],[Тмин
(°С)]])), EToTable[[#This Row],[Тмин
(°С)]]-TdewSubtract, "")</f>
        <v/>
      </c>
      <c r="I72" s="38" t="str">
        <f>IF(ISNUMBER(EToTable[[#This Row],[Сана]]), _xlfn.DAYS(EToTable[[#This Row],[Сана]], "1/1/" &amp; YEAR(EToTable[[#This Row],[Сана]])) + 1, "")</f>
        <v/>
      </c>
      <c r="J72" s="35" t="str">
        <f>IF(AND(ISNUMBER(Altitude), ISNUMBER(EToTable[[#This Row],[Сана]])),  ROUND(101.3 * POWER( (293-0.0065 * Altitude) / 293, 5.26), 2), "")</f>
        <v/>
      </c>
      <c r="K72" s="33" t="str">
        <f>IF(ISNUMBER(EToTable[[#This Row],[P]]), (Cp * EToTable[[#This Row],[P]]) / (0.622 * 2.45), "")</f>
        <v/>
      </c>
      <c r="L7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2" s="35" t="str">
        <f>IF(ISNUMBER(EToTable[[#This Row],[J]]), 0.409  * SIN( (2*PI()/365) * EToTable[[#This Row],[J]] - 1.39), "")</f>
        <v/>
      </c>
      <c r="N72" s="30" t="str">
        <f>IF(ISNUMBER(EToTable[[#This Row],[J]]), ROUND(1+0.033 * COS( (2*PI()/365) * EToTable[[#This Row],[J]]), 4), "")</f>
        <v/>
      </c>
      <c r="O72" s="36" t="str">
        <f>IF(AND(ISNUMBER(Latitude), ISNUMBER(EToTable[[#This Row],[Сана]])), ROUND((Latitude / 180) * PI(), 3), "")</f>
        <v/>
      </c>
      <c r="P72" s="35" t="str">
        <f>IF(AND(ISNUMBER(EToTable[[#This Row],[φ]]), ISNUMBER(EToTable[[#This Row],[δ (rad)]])), ACOS( - 1 * TAN(EToTable[[#This Row],[φ]]) * TAN(EToTable[[#This Row],[δ (rad)]])), "")</f>
        <v/>
      </c>
      <c r="Q7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2" s="35" t="str">
        <f xml:space="preserve"> IF(ISNUMBER(EToTable[[#This Row],[ωs]]), ( 24 / PI()) * EToTable[[#This Row],[ωs]], "")</f>
        <v/>
      </c>
      <c r="S72" s="35" t="str">
        <f>IF(ISNUMBER(EToTable[[#This Row],[Тмин
(°С)]]), 0.6108 * EXP( 17.27 * EToTable[[#This Row],[Тмин
(°С)]] / (EToTable[[#This Row],[Тмин
(°С)]]+237.3)), "")</f>
        <v/>
      </c>
      <c r="T72" s="35" t="str">
        <f>IF(ISNUMBER(EToTable[[#This Row],[Тмакс
(°С)]]), 0.6108 * EXP( 17.27 * EToTable[[#This Row],[Тмакс
(°С)]] / (EToTable[[#This Row],[Тмакс
(°С)]]+237.3)), "")</f>
        <v/>
      </c>
      <c r="U72" s="35" t="str">
        <f>IF(AND(ISNUMBER(EToTable[[#This Row],[e° (Tmin)]]), ISNUMBER(EToTable[[#This Row],[e° (Tmax)]])), (EToTable[[#This Row],[e° (Tmax)]]+EToTable[[#This Row],[e° (Tmin)]])/2, "")</f>
        <v/>
      </c>
      <c r="V72" s="28" t="str">
        <f>IF(ISNUMBER(EToTable[[#This Row],[Tdew]]), 0.6108 * EXP( 17.27 * (EToTable[[#This Row],[Tdew]]) / (EToTable[[#This Row],[Tdew]]+237.3)), "")</f>
        <v/>
      </c>
      <c r="W72" s="30" t="str">
        <f xml:space="preserve"> EToTable[[#This Row],[e° (Tdew)]]</f>
        <v/>
      </c>
      <c r="X72" s="28" t="str">
        <f>IF(AND(ISNUMBER(EToTable[[#This Row],[es]]), ISNUMBER(EToTable[[#This Row],[ea]])), EToTable[[#This Row],[es]]-EToTable[[#This Row],[ea]], "")</f>
        <v/>
      </c>
      <c r="Y72" s="35" t="str">
        <f>IF(ISNUMBER(EToTable[[#This Row],[Ra]]), (as+bs)*EToTable[[#This Row],[Ra]], "")</f>
        <v/>
      </c>
      <c r="Z7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2" s="35" t="str">
        <f>IF(ISNUMBER(EToTable[[#This Row],[Rs]]), (1-albedo)*EToTable[[#This Row],[Rs]], "")</f>
        <v/>
      </c>
      <c r="AB7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2" s="35" t="str">
        <f>IF(AND(ISNUMBER(EToTable[[#This Row],[Rns]]), ISNUMBER(EToTable[[#This Row],[Rnl]])), EToTable[[#This Row],[Rns]]-EToTable[[#This Row],[Rnl]], "")</f>
        <v/>
      </c>
      <c r="AD7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3" spans="1:31" x14ac:dyDescent="0.25">
      <c r="A73" s="20"/>
      <c r="B73" s="21"/>
      <c r="C73" s="22"/>
      <c r="D73" s="23"/>
      <c r="E73" s="46"/>
      <c r="F73" s="23"/>
      <c r="G7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3" s="44" t="str">
        <f>IF(AND(ISNUMBER(EToTable[[#This Row],[Сана]]), ISNUMBER(EToTable[[#This Row],[Тмин
(°С)]])), EToTable[[#This Row],[Тмин
(°С)]]-TdewSubtract, "")</f>
        <v/>
      </c>
      <c r="I73" s="38" t="str">
        <f>IF(ISNUMBER(EToTable[[#This Row],[Сана]]), _xlfn.DAYS(EToTable[[#This Row],[Сана]], "1/1/" &amp; YEAR(EToTable[[#This Row],[Сана]])) + 1, "")</f>
        <v/>
      </c>
      <c r="J73" s="35" t="str">
        <f>IF(AND(ISNUMBER(Altitude), ISNUMBER(EToTable[[#This Row],[Сана]])),  ROUND(101.3 * POWER( (293-0.0065 * Altitude) / 293, 5.26), 2), "")</f>
        <v/>
      </c>
      <c r="K73" s="33" t="str">
        <f>IF(ISNUMBER(EToTable[[#This Row],[P]]), (Cp * EToTable[[#This Row],[P]]) / (0.622 * 2.45), "")</f>
        <v/>
      </c>
      <c r="L7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3" s="35" t="str">
        <f>IF(ISNUMBER(EToTable[[#This Row],[J]]), 0.409  * SIN( (2*PI()/365) * EToTable[[#This Row],[J]] - 1.39), "")</f>
        <v/>
      </c>
      <c r="N73" s="30" t="str">
        <f>IF(ISNUMBER(EToTable[[#This Row],[J]]), ROUND(1+0.033 * COS( (2*PI()/365) * EToTable[[#This Row],[J]]), 4), "")</f>
        <v/>
      </c>
      <c r="O73" s="36" t="str">
        <f>IF(AND(ISNUMBER(Latitude), ISNUMBER(EToTable[[#This Row],[Сана]])), ROUND((Latitude / 180) * PI(), 3), "")</f>
        <v/>
      </c>
      <c r="P73" s="35" t="str">
        <f>IF(AND(ISNUMBER(EToTable[[#This Row],[φ]]), ISNUMBER(EToTable[[#This Row],[δ (rad)]])), ACOS( - 1 * TAN(EToTable[[#This Row],[φ]]) * TAN(EToTable[[#This Row],[δ (rad)]])), "")</f>
        <v/>
      </c>
      <c r="Q7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3" s="35" t="str">
        <f xml:space="preserve"> IF(ISNUMBER(EToTable[[#This Row],[ωs]]), ( 24 / PI()) * EToTable[[#This Row],[ωs]], "")</f>
        <v/>
      </c>
      <c r="S73" s="35" t="str">
        <f>IF(ISNUMBER(EToTable[[#This Row],[Тмин
(°С)]]), 0.6108 * EXP( 17.27 * EToTable[[#This Row],[Тмин
(°С)]] / (EToTable[[#This Row],[Тмин
(°С)]]+237.3)), "")</f>
        <v/>
      </c>
      <c r="T73" s="35" t="str">
        <f>IF(ISNUMBER(EToTable[[#This Row],[Тмакс
(°С)]]), 0.6108 * EXP( 17.27 * EToTable[[#This Row],[Тмакс
(°С)]] / (EToTable[[#This Row],[Тмакс
(°С)]]+237.3)), "")</f>
        <v/>
      </c>
      <c r="U73" s="35" t="str">
        <f>IF(AND(ISNUMBER(EToTable[[#This Row],[e° (Tmin)]]), ISNUMBER(EToTable[[#This Row],[e° (Tmax)]])), (EToTable[[#This Row],[e° (Tmax)]]+EToTable[[#This Row],[e° (Tmin)]])/2, "")</f>
        <v/>
      </c>
      <c r="V73" s="28" t="str">
        <f>IF(ISNUMBER(EToTable[[#This Row],[Tdew]]), 0.6108 * EXP( 17.27 * (EToTable[[#This Row],[Tdew]]) / (EToTable[[#This Row],[Tdew]]+237.3)), "")</f>
        <v/>
      </c>
      <c r="W73" s="30" t="str">
        <f xml:space="preserve"> EToTable[[#This Row],[e° (Tdew)]]</f>
        <v/>
      </c>
      <c r="X73" s="28" t="str">
        <f>IF(AND(ISNUMBER(EToTable[[#This Row],[es]]), ISNUMBER(EToTable[[#This Row],[ea]])), EToTable[[#This Row],[es]]-EToTable[[#This Row],[ea]], "")</f>
        <v/>
      </c>
      <c r="Y73" s="35" t="str">
        <f>IF(ISNUMBER(EToTable[[#This Row],[Ra]]), (as+bs)*EToTable[[#This Row],[Ra]], "")</f>
        <v/>
      </c>
      <c r="Z7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3" s="35" t="str">
        <f>IF(ISNUMBER(EToTable[[#This Row],[Rs]]), (1-albedo)*EToTable[[#This Row],[Rs]], "")</f>
        <v/>
      </c>
      <c r="AB7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3" s="35" t="str">
        <f>IF(AND(ISNUMBER(EToTable[[#This Row],[Rns]]), ISNUMBER(EToTable[[#This Row],[Rnl]])), EToTable[[#This Row],[Rns]]-EToTable[[#This Row],[Rnl]], "")</f>
        <v/>
      </c>
      <c r="AD7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4" spans="1:31" x14ac:dyDescent="0.25">
      <c r="A74" s="20"/>
      <c r="B74" s="21"/>
      <c r="C74" s="22"/>
      <c r="D74" s="23"/>
      <c r="E74" s="46"/>
      <c r="F74" s="23"/>
      <c r="G7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4" s="44" t="str">
        <f>IF(AND(ISNUMBER(EToTable[[#This Row],[Сана]]), ISNUMBER(EToTable[[#This Row],[Тмин
(°С)]])), EToTable[[#This Row],[Тмин
(°С)]]-TdewSubtract, "")</f>
        <v/>
      </c>
      <c r="I74" s="38" t="str">
        <f>IF(ISNUMBER(EToTable[[#This Row],[Сана]]), _xlfn.DAYS(EToTable[[#This Row],[Сана]], "1/1/" &amp; YEAR(EToTable[[#This Row],[Сана]])) + 1, "")</f>
        <v/>
      </c>
      <c r="J74" s="35" t="str">
        <f>IF(AND(ISNUMBER(Altitude), ISNUMBER(EToTable[[#This Row],[Сана]])),  ROUND(101.3 * POWER( (293-0.0065 * Altitude) / 293, 5.26), 2), "")</f>
        <v/>
      </c>
      <c r="K74" s="33" t="str">
        <f>IF(ISNUMBER(EToTable[[#This Row],[P]]), (Cp * EToTable[[#This Row],[P]]) / (0.622 * 2.45), "")</f>
        <v/>
      </c>
      <c r="L7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4" s="35" t="str">
        <f>IF(ISNUMBER(EToTable[[#This Row],[J]]), 0.409  * SIN( (2*PI()/365) * EToTable[[#This Row],[J]] - 1.39), "")</f>
        <v/>
      </c>
      <c r="N74" s="30" t="str">
        <f>IF(ISNUMBER(EToTable[[#This Row],[J]]), ROUND(1+0.033 * COS( (2*PI()/365) * EToTable[[#This Row],[J]]), 4), "")</f>
        <v/>
      </c>
      <c r="O74" s="36" t="str">
        <f>IF(AND(ISNUMBER(Latitude), ISNUMBER(EToTable[[#This Row],[Сана]])), ROUND((Latitude / 180) * PI(), 3), "")</f>
        <v/>
      </c>
      <c r="P74" s="35" t="str">
        <f>IF(AND(ISNUMBER(EToTable[[#This Row],[φ]]), ISNUMBER(EToTable[[#This Row],[δ (rad)]])), ACOS( - 1 * TAN(EToTable[[#This Row],[φ]]) * TAN(EToTable[[#This Row],[δ (rad)]])), "")</f>
        <v/>
      </c>
      <c r="Q7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4" s="35" t="str">
        <f xml:space="preserve"> IF(ISNUMBER(EToTable[[#This Row],[ωs]]), ( 24 / PI()) * EToTable[[#This Row],[ωs]], "")</f>
        <v/>
      </c>
      <c r="S74" s="35" t="str">
        <f>IF(ISNUMBER(EToTable[[#This Row],[Тмин
(°С)]]), 0.6108 * EXP( 17.27 * EToTable[[#This Row],[Тмин
(°С)]] / (EToTable[[#This Row],[Тмин
(°С)]]+237.3)), "")</f>
        <v/>
      </c>
      <c r="T74" s="35" t="str">
        <f>IF(ISNUMBER(EToTable[[#This Row],[Тмакс
(°С)]]), 0.6108 * EXP( 17.27 * EToTable[[#This Row],[Тмакс
(°С)]] / (EToTable[[#This Row],[Тмакс
(°С)]]+237.3)), "")</f>
        <v/>
      </c>
      <c r="U74" s="35" t="str">
        <f>IF(AND(ISNUMBER(EToTable[[#This Row],[e° (Tmin)]]), ISNUMBER(EToTable[[#This Row],[e° (Tmax)]])), (EToTable[[#This Row],[e° (Tmax)]]+EToTable[[#This Row],[e° (Tmin)]])/2, "")</f>
        <v/>
      </c>
      <c r="V74" s="28" t="str">
        <f>IF(ISNUMBER(EToTable[[#This Row],[Tdew]]), 0.6108 * EXP( 17.27 * (EToTable[[#This Row],[Tdew]]) / (EToTable[[#This Row],[Tdew]]+237.3)), "")</f>
        <v/>
      </c>
      <c r="W74" s="30" t="str">
        <f xml:space="preserve"> EToTable[[#This Row],[e° (Tdew)]]</f>
        <v/>
      </c>
      <c r="X74" s="28" t="str">
        <f>IF(AND(ISNUMBER(EToTable[[#This Row],[es]]), ISNUMBER(EToTable[[#This Row],[ea]])), EToTable[[#This Row],[es]]-EToTable[[#This Row],[ea]], "")</f>
        <v/>
      </c>
      <c r="Y74" s="35" t="str">
        <f>IF(ISNUMBER(EToTable[[#This Row],[Ra]]), (as+bs)*EToTable[[#This Row],[Ra]], "")</f>
        <v/>
      </c>
      <c r="Z7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4" s="35" t="str">
        <f>IF(ISNUMBER(EToTable[[#This Row],[Rs]]), (1-albedo)*EToTable[[#This Row],[Rs]], "")</f>
        <v/>
      </c>
      <c r="AB7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4" s="35" t="str">
        <f>IF(AND(ISNUMBER(EToTable[[#This Row],[Rns]]), ISNUMBER(EToTable[[#This Row],[Rnl]])), EToTable[[#This Row],[Rns]]-EToTable[[#This Row],[Rnl]], "")</f>
        <v/>
      </c>
      <c r="AD7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5" spans="1:31" x14ac:dyDescent="0.25">
      <c r="A75" s="20"/>
      <c r="B75" s="21"/>
      <c r="C75" s="22"/>
      <c r="D75" s="23"/>
      <c r="E75" s="46"/>
      <c r="F75" s="23"/>
      <c r="G7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5" s="44" t="str">
        <f>IF(AND(ISNUMBER(EToTable[[#This Row],[Сана]]), ISNUMBER(EToTable[[#This Row],[Тмин
(°С)]])), EToTable[[#This Row],[Тмин
(°С)]]-TdewSubtract, "")</f>
        <v/>
      </c>
      <c r="I75" s="38" t="str">
        <f>IF(ISNUMBER(EToTable[[#This Row],[Сана]]), _xlfn.DAYS(EToTable[[#This Row],[Сана]], "1/1/" &amp; YEAR(EToTable[[#This Row],[Сана]])) + 1, "")</f>
        <v/>
      </c>
      <c r="J75" s="35" t="str">
        <f>IF(AND(ISNUMBER(Altitude), ISNUMBER(EToTable[[#This Row],[Сана]])),  ROUND(101.3 * POWER( (293-0.0065 * Altitude) / 293, 5.26), 2), "")</f>
        <v/>
      </c>
      <c r="K75" s="33" t="str">
        <f>IF(ISNUMBER(EToTable[[#This Row],[P]]), (Cp * EToTable[[#This Row],[P]]) / (0.622 * 2.45), "")</f>
        <v/>
      </c>
      <c r="L7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5" s="35" t="str">
        <f>IF(ISNUMBER(EToTable[[#This Row],[J]]), 0.409  * SIN( (2*PI()/365) * EToTable[[#This Row],[J]] - 1.39), "")</f>
        <v/>
      </c>
      <c r="N75" s="30" t="str">
        <f>IF(ISNUMBER(EToTable[[#This Row],[J]]), ROUND(1+0.033 * COS( (2*PI()/365) * EToTable[[#This Row],[J]]), 4), "")</f>
        <v/>
      </c>
      <c r="O75" s="36" t="str">
        <f>IF(AND(ISNUMBER(Latitude), ISNUMBER(EToTable[[#This Row],[Сана]])), ROUND((Latitude / 180) * PI(), 3), "")</f>
        <v/>
      </c>
      <c r="P75" s="35" t="str">
        <f>IF(AND(ISNUMBER(EToTable[[#This Row],[φ]]), ISNUMBER(EToTable[[#This Row],[δ (rad)]])), ACOS( - 1 * TAN(EToTable[[#This Row],[φ]]) * TAN(EToTable[[#This Row],[δ (rad)]])), "")</f>
        <v/>
      </c>
      <c r="Q7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5" s="35" t="str">
        <f xml:space="preserve"> IF(ISNUMBER(EToTable[[#This Row],[ωs]]), ( 24 / PI()) * EToTable[[#This Row],[ωs]], "")</f>
        <v/>
      </c>
      <c r="S75" s="35" t="str">
        <f>IF(ISNUMBER(EToTable[[#This Row],[Тмин
(°С)]]), 0.6108 * EXP( 17.27 * EToTable[[#This Row],[Тмин
(°С)]] / (EToTable[[#This Row],[Тмин
(°С)]]+237.3)), "")</f>
        <v/>
      </c>
      <c r="T75" s="35" t="str">
        <f>IF(ISNUMBER(EToTable[[#This Row],[Тмакс
(°С)]]), 0.6108 * EXP( 17.27 * EToTable[[#This Row],[Тмакс
(°С)]] / (EToTable[[#This Row],[Тмакс
(°С)]]+237.3)), "")</f>
        <v/>
      </c>
      <c r="U75" s="35" t="str">
        <f>IF(AND(ISNUMBER(EToTable[[#This Row],[e° (Tmin)]]), ISNUMBER(EToTable[[#This Row],[e° (Tmax)]])), (EToTable[[#This Row],[e° (Tmax)]]+EToTable[[#This Row],[e° (Tmin)]])/2, "")</f>
        <v/>
      </c>
      <c r="V75" s="28" t="str">
        <f>IF(ISNUMBER(EToTable[[#This Row],[Tdew]]), 0.6108 * EXP( 17.27 * (EToTable[[#This Row],[Tdew]]) / (EToTable[[#This Row],[Tdew]]+237.3)), "")</f>
        <v/>
      </c>
      <c r="W75" s="30" t="str">
        <f xml:space="preserve"> EToTable[[#This Row],[e° (Tdew)]]</f>
        <v/>
      </c>
      <c r="X75" s="28" t="str">
        <f>IF(AND(ISNUMBER(EToTable[[#This Row],[es]]), ISNUMBER(EToTable[[#This Row],[ea]])), EToTable[[#This Row],[es]]-EToTable[[#This Row],[ea]], "")</f>
        <v/>
      </c>
      <c r="Y75" s="35" t="str">
        <f>IF(ISNUMBER(EToTable[[#This Row],[Ra]]), (as+bs)*EToTable[[#This Row],[Ra]], "")</f>
        <v/>
      </c>
      <c r="Z7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5" s="35" t="str">
        <f>IF(ISNUMBER(EToTable[[#This Row],[Rs]]), (1-albedo)*EToTable[[#This Row],[Rs]], "")</f>
        <v/>
      </c>
      <c r="AB7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5" s="35" t="str">
        <f>IF(AND(ISNUMBER(EToTable[[#This Row],[Rns]]), ISNUMBER(EToTable[[#This Row],[Rnl]])), EToTable[[#This Row],[Rns]]-EToTable[[#This Row],[Rnl]], "")</f>
        <v/>
      </c>
      <c r="AD7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6" spans="1:31" x14ac:dyDescent="0.25">
      <c r="A76" s="20"/>
      <c r="B76" s="21"/>
      <c r="C76" s="22"/>
      <c r="D76" s="23"/>
      <c r="E76" s="46"/>
      <c r="F76" s="23"/>
      <c r="G7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6" s="44" t="str">
        <f>IF(AND(ISNUMBER(EToTable[[#This Row],[Сана]]), ISNUMBER(EToTable[[#This Row],[Тмин
(°С)]])), EToTable[[#This Row],[Тмин
(°С)]]-TdewSubtract, "")</f>
        <v/>
      </c>
      <c r="I76" s="38" t="str">
        <f>IF(ISNUMBER(EToTable[[#This Row],[Сана]]), _xlfn.DAYS(EToTable[[#This Row],[Сана]], "1/1/" &amp; YEAR(EToTable[[#This Row],[Сана]])) + 1, "")</f>
        <v/>
      </c>
      <c r="J76" s="35" t="str">
        <f>IF(AND(ISNUMBER(Altitude), ISNUMBER(EToTable[[#This Row],[Сана]])),  ROUND(101.3 * POWER( (293-0.0065 * Altitude) / 293, 5.26), 2), "")</f>
        <v/>
      </c>
      <c r="K76" s="33" t="str">
        <f>IF(ISNUMBER(EToTable[[#This Row],[P]]), (Cp * EToTable[[#This Row],[P]]) / (0.622 * 2.45), "")</f>
        <v/>
      </c>
      <c r="L7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6" s="35" t="str">
        <f>IF(ISNUMBER(EToTable[[#This Row],[J]]), 0.409  * SIN( (2*PI()/365) * EToTable[[#This Row],[J]] - 1.39), "")</f>
        <v/>
      </c>
      <c r="N76" s="30" t="str">
        <f>IF(ISNUMBER(EToTable[[#This Row],[J]]), ROUND(1+0.033 * COS( (2*PI()/365) * EToTable[[#This Row],[J]]), 4), "")</f>
        <v/>
      </c>
      <c r="O76" s="36" t="str">
        <f>IF(AND(ISNUMBER(Latitude), ISNUMBER(EToTable[[#This Row],[Сана]])), ROUND((Latitude / 180) * PI(), 3), "")</f>
        <v/>
      </c>
      <c r="P76" s="35" t="str">
        <f>IF(AND(ISNUMBER(EToTable[[#This Row],[φ]]), ISNUMBER(EToTable[[#This Row],[δ (rad)]])), ACOS( - 1 * TAN(EToTable[[#This Row],[φ]]) * TAN(EToTable[[#This Row],[δ (rad)]])), "")</f>
        <v/>
      </c>
      <c r="Q7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6" s="35" t="str">
        <f xml:space="preserve"> IF(ISNUMBER(EToTable[[#This Row],[ωs]]), ( 24 / PI()) * EToTable[[#This Row],[ωs]], "")</f>
        <v/>
      </c>
      <c r="S76" s="35" t="str">
        <f>IF(ISNUMBER(EToTable[[#This Row],[Тмин
(°С)]]), 0.6108 * EXP( 17.27 * EToTable[[#This Row],[Тмин
(°С)]] / (EToTable[[#This Row],[Тмин
(°С)]]+237.3)), "")</f>
        <v/>
      </c>
      <c r="T76" s="35" t="str">
        <f>IF(ISNUMBER(EToTable[[#This Row],[Тмакс
(°С)]]), 0.6108 * EXP( 17.27 * EToTable[[#This Row],[Тмакс
(°С)]] / (EToTable[[#This Row],[Тмакс
(°С)]]+237.3)), "")</f>
        <v/>
      </c>
      <c r="U76" s="35" t="str">
        <f>IF(AND(ISNUMBER(EToTable[[#This Row],[e° (Tmin)]]), ISNUMBER(EToTable[[#This Row],[e° (Tmax)]])), (EToTable[[#This Row],[e° (Tmax)]]+EToTable[[#This Row],[e° (Tmin)]])/2, "")</f>
        <v/>
      </c>
      <c r="V76" s="28" t="str">
        <f>IF(ISNUMBER(EToTable[[#This Row],[Tdew]]), 0.6108 * EXP( 17.27 * (EToTable[[#This Row],[Tdew]]) / (EToTable[[#This Row],[Tdew]]+237.3)), "")</f>
        <v/>
      </c>
      <c r="W76" s="30" t="str">
        <f xml:space="preserve"> EToTable[[#This Row],[e° (Tdew)]]</f>
        <v/>
      </c>
      <c r="X76" s="28" t="str">
        <f>IF(AND(ISNUMBER(EToTable[[#This Row],[es]]), ISNUMBER(EToTable[[#This Row],[ea]])), EToTable[[#This Row],[es]]-EToTable[[#This Row],[ea]], "")</f>
        <v/>
      </c>
      <c r="Y76" s="35" t="str">
        <f>IF(ISNUMBER(EToTable[[#This Row],[Ra]]), (as+bs)*EToTable[[#This Row],[Ra]], "")</f>
        <v/>
      </c>
      <c r="Z7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6" s="35" t="str">
        <f>IF(ISNUMBER(EToTable[[#This Row],[Rs]]), (1-albedo)*EToTable[[#This Row],[Rs]], "")</f>
        <v/>
      </c>
      <c r="AB7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6" s="35" t="str">
        <f>IF(AND(ISNUMBER(EToTable[[#This Row],[Rns]]), ISNUMBER(EToTable[[#This Row],[Rnl]])), EToTable[[#This Row],[Rns]]-EToTable[[#This Row],[Rnl]], "")</f>
        <v/>
      </c>
      <c r="AD7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7" spans="1:31" x14ac:dyDescent="0.25">
      <c r="A77" s="20"/>
      <c r="B77" s="21"/>
      <c r="C77" s="22"/>
      <c r="D77" s="23"/>
      <c r="E77" s="46"/>
      <c r="F77" s="23"/>
      <c r="G7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7" s="44" t="str">
        <f>IF(AND(ISNUMBER(EToTable[[#This Row],[Сана]]), ISNUMBER(EToTable[[#This Row],[Тмин
(°С)]])), EToTable[[#This Row],[Тмин
(°С)]]-TdewSubtract, "")</f>
        <v/>
      </c>
      <c r="I77" s="38" t="str">
        <f>IF(ISNUMBER(EToTable[[#This Row],[Сана]]), _xlfn.DAYS(EToTable[[#This Row],[Сана]], "1/1/" &amp; YEAR(EToTable[[#This Row],[Сана]])) + 1, "")</f>
        <v/>
      </c>
      <c r="J77" s="35" t="str">
        <f>IF(AND(ISNUMBER(Altitude), ISNUMBER(EToTable[[#This Row],[Сана]])),  ROUND(101.3 * POWER( (293-0.0065 * Altitude) / 293, 5.26), 2), "")</f>
        <v/>
      </c>
      <c r="K77" s="33" t="str">
        <f>IF(ISNUMBER(EToTable[[#This Row],[P]]), (Cp * EToTable[[#This Row],[P]]) / (0.622 * 2.45), "")</f>
        <v/>
      </c>
      <c r="L7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7" s="35" t="str">
        <f>IF(ISNUMBER(EToTable[[#This Row],[J]]), 0.409  * SIN( (2*PI()/365) * EToTable[[#This Row],[J]] - 1.39), "")</f>
        <v/>
      </c>
      <c r="N77" s="30" t="str">
        <f>IF(ISNUMBER(EToTable[[#This Row],[J]]), ROUND(1+0.033 * COS( (2*PI()/365) * EToTable[[#This Row],[J]]), 4), "")</f>
        <v/>
      </c>
      <c r="O77" s="36" t="str">
        <f>IF(AND(ISNUMBER(Latitude), ISNUMBER(EToTable[[#This Row],[Сана]])), ROUND((Latitude / 180) * PI(), 3), "")</f>
        <v/>
      </c>
      <c r="P77" s="35" t="str">
        <f>IF(AND(ISNUMBER(EToTable[[#This Row],[φ]]), ISNUMBER(EToTable[[#This Row],[δ (rad)]])), ACOS( - 1 * TAN(EToTable[[#This Row],[φ]]) * TAN(EToTable[[#This Row],[δ (rad)]])), "")</f>
        <v/>
      </c>
      <c r="Q7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7" s="35" t="str">
        <f xml:space="preserve"> IF(ISNUMBER(EToTable[[#This Row],[ωs]]), ( 24 / PI()) * EToTable[[#This Row],[ωs]], "")</f>
        <v/>
      </c>
      <c r="S77" s="35" t="str">
        <f>IF(ISNUMBER(EToTable[[#This Row],[Тмин
(°С)]]), 0.6108 * EXP( 17.27 * EToTable[[#This Row],[Тмин
(°С)]] / (EToTable[[#This Row],[Тмин
(°С)]]+237.3)), "")</f>
        <v/>
      </c>
      <c r="T77" s="35" t="str">
        <f>IF(ISNUMBER(EToTable[[#This Row],[Тмакс
(°С)]]), 0.6108 * EXP( 17.27 * EToTable[[#This Row],[Тмакс
(°С)]] / (EToTable[[#This Row],[Тмакс
(°С)]]+237.3)), "")</f>
        <v/>
      </c>
      <c r="U77" s="35" t="str">
        <f>IF(AND(ISNUMBER(EToTable[[#This Row],[e° (Tmin)]]), ISNUMBER(EToTable[[#This Row],[e° (Tmax)]])), (EToTable[[#This Row],[e° (Tmax)]]+EToTable[[#This Row],[e° (Tmin)]])/2, "")</f>
        <v/>
      </c>
      <c r="V77" s="28" t="str">
        <f>IF(ISNUMBER(EToTable[[#This Row],[Tdew]]), 0.6108 * EXP( 17.27 * (EToTable[[#This Row],[Tdew]]) / (EToTable[[#This Row],[Tdew]]+237.3)), "")</f>
        <v/>
      </c>
      <c r="W77" s="30" t="str">
        <f xml:space="preserve"> EToTable[[#This Row],[e° (Tdew)]]</f>
        <v/>
      </c>
      <c r="X77" s="28" t="str">
        <f>IF(AND(ISNUMBER(EToTable[[#This Row],[es]]), ISNUMBER(EToTable[[#This Row],[ea]])), EToTable[[#This Row],[es]]-EToTable[[#This Row],[ea]], "")</f>
        <v/>
      </c>
      <c r="Y77" s="35" t="str">
        <f>IF(ISNUMBER(EToTable[[#This Row],[Ra]]), (as+bs)*EToTable[[#This Row],[Ra]], "")</f>
        <v/>
      </c>
      <c r="Z7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7" s="35" t="str">
        <f>IF(ISNUMBER(EToTable[[#This Row],[Rs]]), (1-albedo)*EToTable[[#This Row],[Rs]], "")</f>
        <v/>
      </c>
      <c r="AB7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7" s="35" t="str">
        <f>IF(AND(ISNUMBER(EToTable[[#This Row],[Rns]]), ISNUMBER(EToTable[[#This Row],[Rnl]])), EToTable[[#This Row],[Rns]]-EToTable[[#This Row],[Rnl]], "")</f>
        <v/>
      </c>
      <c r="AD7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8" spans="1:31" x14ac:dyDescent="0.25">
      <c r="A78" s="20"/>
      <c r="B78" s="21"/>
      <c r="C78" s="22"/>
      <c r="D78" s="23"/>
      <c r="E78" s="46"/>
      <c r="F78" s="23"/>
      <c r="G7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8" s="44" t="str">
        <f>IF(AND(ISNUMBER(EToTable[[#This Row],[Сана]]), ISNUMBER(EToTable[[#This Row],[Тмин
(°С)]])), EToTable[[#This Row],[Тмин
(°С)]]-TdewSubtract, "")</f>
        <v/>
      </c>
      <c r="I78" s="38" t="str">
        <f>IF(ISNUMBER(EToTable[[#This Row],[Сана]]), _xlfn.DAYS(EToTable[[#This Row],[Сана]], "1/1/" &amp; YEAR(EToTable[[#This Row],[Сана]])) + 1, "")</f>
        <v/>
      </c>
      <c r="J78" s="35" t="str">
        <f>IF(AND(ISNUMBER(Altitude), ISNUMBER(EToTable[[#This Row],[Сана]])),  ROUND(101.3 * POWER( (293-0.0065 * Altitude) / 293, 5.26), 2), "")</f>
        <v/>
      </c>
      <c r="K78" s="33" t="str">
        <f>IF(ISNUMBER(EToTable[[#This Row],[P]]), (Cp * EToTable[[#This Row],[P]]) / (0.622 * 2.45), "")</f>
        <v/>
      </c>
      <c r="L7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8" s="35" t="str">
        <f>IF(ISNUMBER(EToTable[[#This Row],[J]]), 0.409  * SIN( (2*PI()/365) * EToTable[[#This Row],[J]] - 1.39), "")</f>
        <v/>
      </c>
      <c r="N78" s="30" t="str">
        <f>IF(ISNUMBER(EToTable[[#This Row],[J]]), ROUND(1+0.033 * COS( (2*PI()/365) * EToTable[[#This Row],[J]]), 4), "")</f>
        <v/>
      </c>
      <c r="O78" s="36" t="str">
        <f>IF(AND(ISNUMBER(Latitude), ISNUMBER(EToTable[[#This Row],[Сана]])), ROUND((Latitude / 180) * PI(), 3), "")</f>
        <v/>
      </c>
      <c r="P78" s="35" t="str">
        <f>IF(AND(ISNUMBER(EToTable[[#This Row],[φ]]), ISNUMBER(EToTable[[#This Row],[δ (rad)]])), ACOS( - 1 * TAN(EToTable[[#This Row],[φ]]) * TAN(EToTable[[#This Row],[δ (rad)]])), "")</f>
        <v/>
      </c>
      <c r="Q7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8" s="35" t="str">
        <f xml:space="preserve"> IF(ISNUMBER(EToTable[[#This Row],[ωs]]), ( 24 / PI()) * EToTable[[#This Row],[ωs]], "")</f>
        <v/>
      </c>
      <c r="S78" s="35" t="str">
        <f>IF(ISNUMBER(EToTable[[#This Row],[Тмин
(°С)]]), 0.6108 * EXP( 17.27 * EToTable[[#This Row],[Тмин
(°С)]] / (EToTable[[#This Row],[Тмин
(°С)]]+237.3)), "")</f>
        <v/>
      </c>
      <c r="T78" s="35" t="str">
        <f>IF(ISNUMBER(EToTable[[#This Row],[Тмакс
(°С)]]), 0.6108 * EXP( 17.27 * EToTable[[#This Row],[Тмакс
(°С)]] / (EToTable[[#This Row],[Тмакс
(°С)]]+237.3)), "")</f>
        <v/>
      </c>
      <c r="U78" s="35" t="str">
        <f>IF(AND(ISNUMBER(EToTable[[#This Row],[e° (Tmin)]]), ISNUMBER(EToTable[[#This Row],[e° (Tmax)]])), (EToTable[[#This Row],[e° (Tmax)]]+EToTable[[#This Row],[e° (Tmin)]])/2, "")</f>
        <v/>
      </c>
      <c r="V78" s="28" t="str">
        <f>IF(ISNUMBER(EToTable[[#This Row],[Tdew]]), 0.6108 * EXP( 17.27 * (EToTable[[#This Row],[Tdew]]) / (EToTable[[#This Row],[Tdew]]+237.3)), "")</f>
        <v/>
      </c>
      <c r="W78" s="30" t="str">
        <f xml:space="preserve"> EToTable[[#This Row],[e° (Tdew)]]</f>
        <v/>
      </c>
      <c r="X78" s="28" t="str">
        <f>IF(AND(ISNUMBER(EToTable[[#This Row],[es]]), ISNUMBER(EToTable[[#This Row],[ea]])), EToTable[[#This Row],[es]]-EToTable[[#This Row],[ea]], "")</f>
        <v/>
      </c>
      <c r="Y78" s="35" t="str">
        <f>IF(ISNUMBER(EToTable[[#This Row],[Ra]]), (as+bs)*EToTable[[#This Row],[Ra]], "")</f>
        <v/>
      </c>
      <c r="Z7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8" s="35" t="str">
        <f>IF(ISNUMBER(EToTable[[#This Row],[Rs]]), (1-albedo)*EToTable[[#This Row],[Rs]], "")</f>
        <v/>
      </c>
      <c r="AB7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8" s="35" t="str">
        <f>IF(AND(ISNUMBER(EToTable[[#This Row],[Rns]]), ISNUMBER(EToTable[[#This Row],[Rnl]])), EToTable[[#This Row],[Rns]]-EToTable[[#This Row],[Rnl]], "")</f>
        <v/>
      </c>
      <c r="AD7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79" spans="1:31" x14ac:dyDescent="0.25">
      <c r="A79" s="20"/>
      <c r="B79" s="21"/>
      <c r="C79" s="22"/>
      <c r="D79" s="23"/>
      <c r="E79" s="46"/>
      <c r="F79" s="23"/>
      <c r="G7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79" s="44" t="str">
        <f>IF(AND(ISNUMBER(EToTable[[#This Row],[Сана]]), ISNUMBER(EToTable[[#This Row],[Тмин
(°С)]])), EToTable[[#This Row],[Тмин
(°С)]]-TdewSubtract, "")</f>
        <v/>
      </c>
      <c r="I79" s="38" t="str">
        <f>IF(ISNUMBER(EToTable[[#This Row],[Сана]]), _xlfn.DAYS(EToTable[[#This Row],[Сана]], "1/1/" &amp; YEAR(EToTable[[#This Row],[Сана]])) + 1, "")</f>
        <v/>
      </c>
      <c r="J79" s="35" t="str">
        <f>IF(AND(ISNUMBER(Altitude), ISNUMBER(EToTable[[#This Row],[Сана]])),  ROUND(101.3 * POWER( (293-0.0065 * Altitude) / 293, 5.26), 2), "")</f>
        <v/>
      </c>
      <c r="K79" s="33" t="str">
        <f>IF(ISNUMBER(EToTable[[#This Row],[P]]), (Cp * EToTable[[#This Row],[P]]) / (0.622 * 2.45), "")</f>
        <v/>
      </c>
      <c r="L7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79" s="35" t="str">
        <f>IF(ISNUMBER(EToTable[[#This Row],[J]]), 0.409  * SIN( (2*PI()/365) * EToTable[[#This Row],[J]] - 1.39), "")</f>
        <v/>
      </c>
      <c r="N79" s="30" t="str">
        <f>IF(ISNUMBER(EToTable[[#This Row],[J]]), ROUND(1+0.033 * COS( (2*PI()/365) * EToTable[[#This Row],[J]]), 4), "")</f>
        <v/>
      </c>
      <c r="O79" s="36" t="str">
        <f>IF(AND(ISNUMBER(Latitude), ISNUMBER(EToTable[[#This Row],[Сана]])), ROUND((Latitude / 180) * PI(), 3), "")</f>
        <v/>
      </c>
      <c r="P79" s="35" t="str">
        <f>IF(AND(ISNUMBER(EToTable[[#This Row],[φ]]), ISNUMBER(EToTable[[#This Row],[δ (rad)]])), ACOS( - 1 * TAN(EToTable[[#This Row],[φ]]) * TAN(EToTable[[#This Row],[δ (rad)]])), "")</f>
        <v/>
      </c>
      <c r="Q7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79" s="35" t="str">
        <f xml:space="preserve"> IF(ISNUMBER(EToTable[[#This Row],[ωs]]), ( 24 / PI()) * EToTable[[#This Row],[ωs]], "")</f>
        <v/>
      </c>
      <c r="S79" s="35" t="str">
        <f>IF(ISNUMBER(EToTable[[#This Row],[Тмин
(°С)]]), 0.6108 * EXP( 17.27 * EToTable[[#This Row],[Тмин
(°С)]] / (EToTable[[#This Row],[Тмин
(°С)]]+237.3)), "")</f>
        <v/>
      </c>
      <c r="T79" s="35" t="str">
        <f>IF(ISNUMBER(EToTable[[#This Row],[Тмакс
(°С)]]), 0.6108 * EXP( 17.27 * EToTable[[#This Row],[Тмакс
(°С)]] / (EToTable[[#This Row],[Тмакс
(°С)]]+237.3)), "")</f>
        <v/>
      </c>
      <c r="U79" s="35" t="str">
        <f>IF(AND(ISNUMBER(EToTable[[#This Row],[e° (Tmin)]]), ISNUMBER(EToTable[[#This Row],[e° (Tmax)]])), (EToTable[[#This Row],[e° (Tmax)]]+EToTable[[#This Row],[e° (Tmin)]])/2, "")</f>
        <v/>
      </c>
      <c r="V79" s="28" t="str">
        <f>IF(ISNUMBER(EToTable[[#This Row],[Tdew]]), 0.6108 * EXP( 17.27 * (EToTable[[#This Row],[Tdew]]) / (EToTable[[#This Row],[Tdew]]+237.3)), "")</f>
        <v/>
      </c>
      <c r="W79" s="30" t="str">
        <f xml:space="preserve"> EToTable[[#This Row],[e° (Tdew)]]</f>
        <v/>
      </c>
      <c r="X79" s="28" t="str">
        <f>IF(AND(ISNUMBER(EToTable[[#This Row],[es]]), ISNUMBER(EToTable[[#This Row],[ea]])), EToTable[[#This Row],[es]]-EToTable[[#This Row],[ea]], "")</f>
        <v/>
      </c>
      <c r="Y79" s="35" t="str">
        <f>IF(ISNUMBER(EToTable[[#This Row],[Ra]]), (as+bs)*EToTable[[#This Row],[Ra]], "")</f>
        <v/>
      </c>
      <c r="Z7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79" s="35" t="str">
        <f>IF(ISNUMBER(EToTable[[#This Row],[Rs]]), (1-albedo)*EToTable[[#This Row],[Rs]], "")</f>
        <v/>
      </c>
      <c r="AB7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79" s="35" t="str">
        <f>IF(AND(ISNUMBER(EToTable[[#This Row],[Rns]]), ISNUMBER(EToTable[[#This Row],[Rnl]])), EToTable[[#This Row],[Rns]]-EToTable[[#This Row],[Rnl]], "")</f>
        <v/>
      </c>
      <c r="AD7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7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0" spans="1:31" x14ac:dyDescent="0.25">
      <c r="A80" s="20"/>
      <c r="B80" s="21"/>
      <c r="C80" s="22"/>
      <c r="D80" s="23"/>
      <c r="E80" s="46"/>
      <c r="F80" s="23"/>
      <c r="G8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0" s="44" t="str">
        <f>IF(AND(ISNUMBER(EToTable[[#This Row],[Сана]]), ISNUMBER(EToTable[[#This Row],[Тмин
(°С)]])), EToTable[[#This Row],[Тмин
(°С)]]-TdewSubtract, "")</f>
        <v/>
      </c>
      <c r="I80" s="38" t="str">
        <f>IF(ISNUMBER(EToTable[[#This Row],[Сана]]), _xlfn.DAYS(EToTable[[#This Row],[Сана]], "1/1/" &amp; YEAR(EToTable[[#This Row],[Сана]])) + 1, "")</f>
        <v/>
      </c>
      <c r="J80" s="35" t="str">
        <f>IF(AND(ISNUMBER(Altitude), ISNUMBER(EToTable[[#This Row],[Сана]])),  ROUND(101.3 * POWER( (293-0.0065 * Altitude) / 293, 5.26), 2), "")</f>
        <v/>
      </c>
      <c r="K80" s="33" t="str">
        <f>IF(ISNUMBER(EToTable[[#This Row],[P]]), (Cp * EToTable[[#This Row],[P]]) / (0.622 * 2.45), "")</f>
        <v/>
      </c>
      <c r="L8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0" s="35" t="str">
        <f>IF(ISNUMBER(EToTable[[#This Row],[J]]), 0.409  * SIN( (2*PI()/365) * EToTable[[#This Row],[J]] - 1.39), "")</f>
        <v/>
      </c>
      <c r="N80" s="30" t="str">
        <f>IF(ISNUMBER(EToTable[[#This Row],[J]]), ROUND(1+0.033 * COS( (2*PI()/365) * EToTable[[#This Row],[J]]), 4), "")</f>
        <v/>
      </c>
      <c r="O80" s="36" t="str">
        <f>IF(AND(ISNUMBER(Latitude), ISNUMBER(EToTable[[#This Row],[Сана]])), ROUND((Latitude / 180) * PI(), 3), "")</f>
        <v/>
      </c>
      <c r="P80" s="35" t="str">
        <f>IF(AND(ISNUMBER(EToTable[[#This Row],[φ]]), ISNUMBER(EToTable[[#This Row],[δ (rad)]])), ACOS( - 1 * TAN(EToTable[[#This Row],[φ]]) * TAN(EToTable[[#This Row],[δ (rad)]])), "")</f>
        <v/>
      </c>
      <c r="Q8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0" s="35" t="str">
        <f xml:space="preserve"> IF(ISNUMBER(EToTable[[#This Row],[ωs]]), ( 24 / PI()) * EToTable[[#This Row],[ωs]], "")</f>
        <v/>
      </c>
      <c r="S80" s="35" t="str">
        <f>IF(ISNUMBER(EToTable[[#This Row],[Тмин
(°С)]]), 0.6108 * EXP( 17.27 * EToTable[[#This Row],[Тмин
(°С)]] / (EToTable[[#This Row],[Тмин
(°С)]]+237.3)), "")</f>
        <v/>
      </c>
      <c r="T80" s="35" t="str">
        <f>IF(ISNUMBER(EToTable[[#This Row],[Тмакс
(°С)]]), 0.6108 * EXP( 17.27 * EToTable[[#This Row],[Тмакс
(°С)]] / (EToTable[[#This Row],[Тмакс
(°С)]]+237.3)), "")</f>
        <v/>
      </c>
      <c r="U80" s="35" t="str">
        <f>IF(AND(ISNUMBER(EToTable[[#This Row],[e° (Tmin)]]), ISNUMBER(EToTable[[#This Row],[e° (Tmax)]])), (EToTable[[#This Row],[e° (Tmax)]]+EToTable[[#This Row],[e° (Tmin)]])/2, "")</f>
        <v/>
      </c>
      <c r="V80" s="28" t="str">
        <f>IF(ISNUMBER(EToTable[[#This Row],[Tdew]]), 0.6108 * EXP( 17.27 * (EToTable[[#This Row],[Tdew]]) / (EToTable[[#This Row],[Tdew]]+237.3)), "")</f>
        <v/>
      </c>
      <c r="W80" s="30" t="str">
        <f xml:space="preserve"> EToTable[[#This Row],[e° (Tdew)]]</f>
        <v/>
      </c>
      <c r="X80" s="28" t="str">
        <f>IF(AND(ISNUMBER(EToTable[[#This Row],[es]]), ISNUMBER(EToTable[[#This Row],[ea]])), EToTable[[#This Row],[es]]-EToTable[[#This Row],[ea]], "")</f>
        <v/>
      </c>
      <c r="Y80" s="35" t="str">
        <f>IF(ISNUMBER(EToTable[[#This Row],[Ra]]), (as+bs)*EToTable[[#This Row],[Ra]], "")</f>
        <v/>
      </c>
      <c r="Z8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0" s="35" t="str">
        <f>IF(ISNUMBER(EToTable[[#This Row],[Rs]]), (1-albedo)*EToTable[[#This Row],[Rs]], "")</f>
        <v/>
      </c>
      <c r="AB8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0" s="35" t="str">
        <f>IF(AND(ISNUMBER(EToTable[[#This Row],[Rns]]), ISNUMBER(EToTable[[#This Row],[Rnl]])), EToTable[[#This Row],[Rns]]-EToTable[[#This Row],[Rnl]], "")</f>
        <v/>
      </c>
      <c r="AD8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1" spans="1:31" x14ac:dyDescent="0.25">
      <c r="A81" s="20"/>
      <c r="B81" s="21"/>
      <c r="C81" s="22"/>
      <c r="D81" s="23"/>
      <c r="E81" s="46"/>
      <c r="F81" s="23"/>
      <c r="G8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1" s="44" t="str">
        <f>IF(AND(ISNUMBER(EToTable[[#This Row],[Сана]]), ISNUMBER(EToTable[[#This Row],[Тмин
(°С)]])), EToTable[[#This Row],[Тмин
(°С)]]-TdewSubtract, "")</f>
        <v/>
      </c>
      <c r="I81" s="38" t="str">
        <f>IF(ISNUMBER(EToTable[[#This Row],[Сана]]), _xlfn.DAYS(EToTable[[#This Row],[Сана]], "1/1/" &amp; YEAR(EToTable[[#This Row],[Сана]])) + 1, "")</f>
        <v/>
      </c>
      <c r="J81" s="35" t="str">
        <f>IF(AND(ISNUMBER(Altitude), ISNUMBER(EToTable[[#This Row],[Сана]])),  ROUND(101.3 * POWER( (293-0.0065 * Altitude) / 293, 5.26), 2), "")</f>
        <v/>
      </c>
      <c r="K81" s="33" t="str">
        <f>IF(ISNUMBER(EToTable[[#This Row],[P]]), (Cp * EToTable[[#This Row],[P]]) / (0.622 * 2.45), "")</f>
        <v/>
      </c>
      <c r="L8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1" s="35" t="str">
        <f>IF(ISNUMBER(EToTable[[#This Row],[J]]), 0.409  * SIN( (2*PI()/365) * EToTable[[#This Row],[J]] - 1.39), "")</f>
        <v/>
      </c>
      <c r="N81" s="30" t="str">
        <f>IF(ISNUMBER(EToTable[[#This Row],[J]]), ROUND(1+0.033 * COS( (2*PI()/365) * EToTable[[#This Row],[J]]), 4), "")</f>
        <v/>
      </c>
      <c r="O81" s="36" t="str">
        <f>IF(AND(ISNUMBER(Latitude), ISNUMBER(EToTable[[#This Row],[Сана]])), ROUND((Latitude / 180) * PI(), 3), "")</f>
        <v/>
      </c>
      <c r="P81" s="35" t="str">
        <f>IF(AND(ISNUMBER(EToTable[[#This Row],[φ]]), ISNUMBER(EToTable[[#This Row],[δ (rad)]])), ACOS( - 1 * TAN(EToTable[[#This Row],[φ]]) * TAN(EToTable[[#This Row],[δ (rad)]])), "")</f>
        <v/>
      </c>
      <c r="Q8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1" s="35" t="str">
        <f xml:space="preserve"> IF(ISNUMBER(EToTable[[#This Row],[ωs]]), ( 24 / PI()) * EToTable[[#This Row],[ωs]], "")</f>
        <v/>
      </c>
      <c r="S81" s="35" t="str">
        <f>IF(ISNUMBER(EToTable[[#This Row],[Тмин
(°С)]]), 0.6108 * EXP( 17.27 * EToTable[[#This Row],[Тмин
(°С)]] / (EToTable[[#This Row],[Тмин
(°С)]]+237.3)), "")</f>
        <v/>
      </c>
      <c r="T81" s="35" t="str">
        <f>IF(ISNUMBER(EToTable[[#This Row],[Тмакс
(°С)]]), 0.6108 * EXP( 17.27 * EToTable[[#This Row],[Тмакс
(°С)]] / (EToTable[[#This Row],[Тмакс
(°С)]]+237.3)), "")</f>
        <v/>
      </c>
      <c r="U81" s="35" t="str">
        <f>IF(AND(ISNUMBER(EToTable[[#This Row],[e° (Tmin)]]), ISNUMBER(EToTable[[#This Row],[e° (Tmax)]])), (EToTable[[#This Row],[e° (Tmax)]]+EToTable[[#This Row],[e° (Tmin)]])/2, "")</f>
        <v/>
      </c>
      <c r="V81" s="28" t="str">
        <f>IF(ISNUMBER(EToTable[[#This Row],[Tdew]]), 0.6108 * EXP( 17.27 * (EToTable[[#This Row],[Tdew]]) / (EToTable[[#This Row],[Tdew]]+237.3)), "")</f>
        <v/>
      </c>
      <c r="W81" s="30" t="str">
        <f xml:space="preserve"> EToTable[[#This Row],[e° (Tdew)]]</f>
        <v/>
      </c>
      <c r="X81" s="28" t="str">
        <f>IF(AND(ISNUMBER(EToTable[[#This Row],[es]]), ISNUMBER(EToTable[[#This Row],[ea]])), EToTable[[#This Row],[es]]-EToTable[[#This Row],[ea]], "")</f>
        <v/>
      </c>
      <c r="Y81" s="35" t="str">
        <f>IF(ISNUMBER(EToTable[[#This Row],[Ra]]), (as+bs)*EToTable[[#This Row],[Ra]], "")</f>
        <v/>
      </c>
      <c r="Z8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1" s="35" t="str">
        <f>IF(ISNUMBER(EToTable[[#This Row],[Rs]]), (1-albedo)*EToTable[[#This Row],[Rs]], "")</f>
        <v/>
      </c>
      <c r="AB8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1" s="35" t="str">
        <f>IF(AND(ISNUMBER(EToTable[[#This Row],[Rns]]), ISNUMBER(EToTable[[#This Row],[Rnl]])), EToTable[[#This Row],[Rns]]-EToTable[[#This Row],[Rnl]], "")</f>
        <v/>
      </c>
      <c r="AD8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2" spans="1:31" x14ac:dyDescent="0.25">
      <c r="A82" s="20"/>
      <c r="B82" s="21"/>
      <c r="C82" s="22"/>
      <c r="D82" s="23"/>
      <c r="E82" s="46"/>
      <c r="F82" s="23"/>
      <c r="G8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2" s="44" t="str">
        <f>IF(AND(ISNUMBER(EToTable[[#This Row],[Сана]]), ISNUMBER(EToTable[[#This Row],[Тмин
(°С)]])), EToTable[[#This Row],[Тмин
(°С)]]-TdewSubtract, "")</f>
        <v/>
      </c>
      <c r="I82" s="38" t="str">
        <f>IF(ISNUMBER(EToTable[[#This Row],[Сана]]), _xlfn.DAYS(EToTable[[#This Row],[Сана]], "1/1/" &amp; YEAR(EToTable[[#This Row],[Сана]])) + 1, "")</f>
        <v/>
      </c>
      <c r="J82" s="35" t="str">
        <f>IF(AND(ISNUMBER(Altitude), ISNUMBER(EToTable[[#This Row],[Сана]])),  ROUND(101.3 * POWER( (293-0.0065 * Altitude) / 293, 5.26), 2), "")</f>
        <v/>
      </c>
      <c r="K82" s="33" t="str">
        <f>IF(ISNUMBER(EToTable[[#This Row],[P]]), (Cp * EToTable[[#This Row],[P]]) / (0.622 * 2.45), "")</f>
        <v/>
      </c>
      <c r="L8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2" s="35" t="str">
        <f>IF(ISNUMBER(EToTable[[#This Row],[J]]), 0.409  * SIN( (2*PI()/365) * EToTable[[#This Row],[J]] - 1.39), "")</f>
        <v/>
      </c>
      <c r="N82" s="30" t="str">
        <f>IF(ISNUMBER(EToTable[[#This Row],[J]]), ROUND(1+0.033 * COS( (2*PI()/365) * EToTable[[#This Row],[J]]), 4), "")</f>
        <v/>
      </c>
      <c r="O82" s="36" t="str">
        <f>IF(AND(ISNUMBER(Latitude), ISNUMBER(EToTable[[#This Row],[Сана]])), ROUND((Latitude / 180) * PI(), 3), "")</f>
        <v/>
      </c>
      <c r="P82" s="35" t="str">
        <f>IF(AND(ISNUMBER(EToTable[[#This Row],[φ]]), ISNUMBER(EToTable[[#This Row],[δ (rad)]])), ACOS( - 1 * TAN(EToTable[[#This Row],[φ]]) * TAN(EToTable[[#This Row],[δ (rad)]])), "")</f>
        <v/>
      </c>
      <c r="Q8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2" s="35" t="str">
        <f xml:space="preserve"> IF(ISNUMBER(EToTable[[#This Row],[ωs]]), ( 24 / PI()) * EToTable[[#This Row],[ωs]], "")</f>
        <v/>
      </c>
      <c r="S82" s="35" t="str">
        <f>IF(ISNUMBER(EToTable[[#This Row],[Тмин
(°С)]]), 0.6108 * EXP( 17.27 * EToTable[[#This Row],[Тмин
(°С)]] / (EToTable[[#This Row],[Тмин
(°С)]]+237.3)), "")</f>
        <v/>
      </c>
      <c r="T82" s="35" t="str">
        <f>IF(ISNUMBER(EToTable[[#This Row],[Тмакс
(°С)]]), 0.6108 * EXP( 17.27 * EToTable[[#This Row],[Тмакс
(°С)]] / (EToTable[[#This Row],[Тмакс
(°С)]]+237.3)), "")</f>
        <v/>
      </c>
      <c r="U82" s="35" t="str">
        <f>IF(AND(ISNUMBER(EToTable[[#This Row],[e° (Tmin)]]), ISNUMBER(EToTable[[#This Row],[e° (Tmax)]])), (EToTable[[#This Row],[e° (Tmax)]]+EToTable[[#This Row],[e° (Tmin)]])/2, "")</f>
        <v/>
      </c>
      <c r="V82" s="28" t="str">
        <f>IF(ISNUMBER(EToTable[[#This Row],[Tdew]]), 0.6108 * EXP( 17.27 * (EToTable[[#This Row],[Tdew]]) / (EToTable[[#This Row],[Tdew]]+237.3)), "")</f>
        <v/>
      </c>
      <c r="W82" s="30" t="str">
        <f xml:space="preserve"> EToTable[[#This Row],[e° (Tdew)]]</f>
        <v/>
      </c>
      <c r="X82" s="28" t="str">
        <f>IF(AND(ISNUMBER(EToTable[[#This Row],[es]]), ISNUMBER(EToTable[[#This Row],[ea]])), EToTable[[#This Row],[es]]-EToTable[[#This Row],[ea]], "")</f>
        <v/>
      </c>
      <c r="Y82" s="35" t="str">
        <f>IF(ISNUMBER(EToTable[[#This Row],[Ra]]), (as+bs)*EToTable[[#This Row],[Ra]], "")</f>
        <v/>
      </c>
      <c r="Z8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2" s="35" t="str">
        <f>IF(ISNUMBER(EToTable[[#This Row],[Rs]]), (1-albedo)*EToTable[[#This Row],[Rs]], "")</f>
        <v/>
      </c>
      <c r="AB8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2" s="35" t="str">
        <f>IF(AND(ISNUMBER(EToTable[[#This Row],[Rns]]), ISNUMBER(EToTable[[#This Row],[Rnl]])), EToTable[[#This Row],[Rns]]-EToTable[[#This Row],[Rnl]], "")</f>
        <v/>
      </c>
      <c r="AD8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3" spans="1:31" x14ac:dyDescent="0.25">
      <c r="A83" s="20"/>
      <c r="B83" s="21"/>
      <c r="C83" s="22"/>
      <c r="D83" s="23"/>
      <c r="E83" s="46"/>
      <c r="F83" s="23"/>
      <c r="G8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3" s="44" t="str">
        <f>IF(AND(ISNUMBER(EToTable[[#This Row],[Сана]]), ISNUMBER(EToTable[[#This Row],[Тмин
(°С)]])), EToTable[[#This Row],[Тмин
(°С)]]-TdewSubtract, "")</f>
        <v/>
      </c>
      <c r="I83" s="38" t="str">
        <f>IF(ISNUMBER(EToTable[[#This Row],[Сана]]), _xlfn.DAYS(EToTable[[#This Row],[Сана]], "1/1/" &amp; YEAR(EToTable[[#This Row],[Сана]])) + 1, "")</f>
        <v/>
      </c>
      <c r="J83" s="35" t="str">
        <f>IF(AND(ISNUMBER(Altitude), ISNUMBER(EToTable[[#This Row],[Сана]])),  ROUND(101.3 * POWER( (293-0.0065 * Altitude) / 293, 5.26), 2), "")</f>
        <v/>
      </c>
      <c r="K83" s="33" t="str">
        <f>IF(ISNUMBER(EToTable[[#This Row],[P]]), (Cp * EToTable[[#This Row],[P]]) / (0.622 * 2.45), "")</f>
        <v/>
      </c>
      <c r="L8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3" s="35" t="str">
        <f>IF(ISNUMBER(EToTable[[#This Row],[J]]), 0.409  * SIN( (2*PI()/365) * EToTable[[#This Row],[J]] - 1.39), "")</f>
        <v/>
      </c>
      <c r="N83" s="30" t="str">
        <f>IF(ISNUMBER(EToTable[[#This Row],[J]]), ROUND(1+0.033 * COS( (2*PI()/365) * EToTable[[#This Row],[J]]), 4), "")</f>
        <v/>
      </c>
      <c r="O83" s="36" t="str">
        <f>IF(AND(ISNUMBER(Latitude), ISNUMBER(EToTable[[#This Row],[Сана]])), ROUND((Latitude / 180) * PI(), 3), "")</f>
        <v/>
      </c>
      <c r="P83" s="35" t="str">
        <f>IF(AND(ISNUMBER(EToTable[[#This Row],[φ]]), ISNUMBER(EToTable[[#This Row],[δ (rad)]])), ACOS( - 1 * TAN(EToTable[[#This Row],[φ]]) * TAN(EToTable[[#This Row],[δ (rad)]])), "")</f>
        <v/>
      </c>
      <c r="Q8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3" s="35" t="str">
        <f xml:space="preserve"> IF(ISNUMBER(EToTable[[#This Row],[ωs]]), ( 24 / PI()) * EToTable[[#This Row],[ωs]], "")</f>
        <v/>
      </c>
      <c r="S83" s="35" t="str">
        <f>IF(ISNUMBER(EToTable[[#This Row],[Тмин
(°С)]]), 0.6108 * EXP( 17.27 * EToTable[[#This Row],[Тмин
(°С)]] / (EToTable[[#This Row],[Тмин
(°С)]]+237.3)), "")</f>
        <v/>
      </c>
      <c r="T83" s="35" t="str">
        <f>IF(ISNUMBER(EToTable[[#This Row],[Тмакс
(°С)]]), 0.6108 * EXP( 17.27 * EToTable[[#This Row],[Тмакс
(°С)]] / (EToTable[[#This Row],[Тмакс
(°С)]]+237.3)), "")</f>
        <v/>
      </c>
      <c r="U83" s="35" t="str">
        <f>IF(AND(ISNUMBER(EToTable[[#This Row],[e° (Tmin)]]), ISNUMBER(EToTable[[#This Row],[e° (Tmax)]])), (EToTable[[#This Row],[e° (Tmax)]]+EToTable[[#This Row],[e° (Tmin)]])/2, "")</f>
        <v/>
      </c>
      <c r="V83" s="28" t="str">
        <f>IF(ISNUMBER(EToTable[[#This Row],[Tdew]]), 0.6108 * EXP( 17.27 * (EToTable[[#This Row],[Tdew]]) / (EToTable[[#This Row],[Tdew]]+237.3)), "")</f>
        <v/>
      </c>
      <c r="W83" s="30" t="str">
        <f xml:space="preserve"> EToTable[[#This Row],[e° (Tdew)]]</f>
        <v/>
      </c>
      <c r="X83" s="28" t="str">
        <f>IF(AND(ISNUMBER(EToTable[[#This Row],[es]]), ISNUMBER(EToTable[[#This Row],[ea]])), EToTable[[#This Row],[es]]-EToTable[[#This Row],[ea]], "")</f>
        <v/>
      </c>
      <c r="Y83" s="35" t="str">
        <f>IF(ISNUMBER(EToTable[[#This Row],[Ra]]), (as+bs)*EToTable[[#This Row],[Ra]], "")</f>
        <v/>
      </c>
      <c r="Z8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3" s="35" t="str">
        <f>IF(ISNUMBER(EToTable[[#This Row],[Rs]]), (1-albedo)*EToTable[[#This Row],[Rs]], "")</f>
        <v/>
      </c>
      <c r="AB8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3" s="35" t="str">
        <f>IF(AND(ISNUMBER(EToTable[[#This Row],[Rns]]), ISNUMBER(EToTable[[#This Row],[Rnl]])), EToTable[[#This Row],[Rns]]-EToTable[[#This Row],[Rnl]], "")</f>
        <v/>
      </c>
      <c r="AD8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4" spans="1:31" x14ac:dyDescent="0.25">
      <c r="A84" s="20"/>
      <c r="B84" s="21"/>
      <c r="C84" s="22"/>
      <c r="D84" s="23"/>
      <c r="E84" s="46"/>
      <c r="F84" s="23"/>
      <c r="G8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4" s="44" t="str">
        <f>IF(AND(ISNUMBER(EToTable[[#This Row],[Сана]]), ISNUMBER(EToTable[[#This Row],[Тмин
(°С)]])), EToTable[[#This Row],[Тмин
(°С)]]-TdewSubtract, "")</f>
        <v/>
      </c>
      <c r="I84" s="38" t="str">
        <f>IF(ISNUMBER(EToTable[[#This Row],[Сана]]), _xlfn.DAYS(EToTable[[#This Row],[Сана]], "1/1/" &amp; YEAR(EToTable[[#This Row],[Сана]])) + 1, "")</f>
        <v/>
      </c>
      <c r="J84" s="35" t="str">
        <f>IF(AND(ISNUMBER(Altitude), ISNUMBER(EToTable[[#This Row],[Сана]])),  ROUND(101.3 * POWER( (293-0.0065 * Altitude) / 293, 5.26), 2), "")</f>
        <v/>
      </c>
      <c r="K84" s="33" t="str">
        <f>IF(ISNUMBER(EToTable[[#This Row],[P]]), (Cp * EToTable[[#This Row],[P]]) / (0.622 * 2.45), "")</f>
        <v/>
      </c>
      <c r="L8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4" s="35" t="str">
        <f>IF(ISNUMBER(EToTable[[#This Row],[J]]), 0.409  * SIN( (2*PI()/365) * EToTable[[#This Row],[J]] - 1.39), "")</f>
        <v/>
      </c>
      <c r="N84" s="30" t="str">
        <f>IF(ISNUMBER(EToTable[[#This Row],[J]]), ROUND(1+0.033 * COS( (2*PI()/365) * EToTable[[#This Row],[J]]), 4), "")</f>
        <v/>
      </c>
      <c r="O84" s="36" t="str">
        <f>IF(AND(ISNUMBER(Latitude), ISNUMBER(EToTable[[#This Row],[Сана]])), ROUND((Latitude / 180) * PI(), 3), "")</f>
        <v/>
      </c>
      <c r="P84" s="35" t="str">
        <f>IF(AND(ISNUMBER(EToTable[[#This Row],[φ]]), ISNUMBER(EToTable[[#This Row],[δ (rad)]])), ACOS( - 1 * TAN(EToTable[[#This Row],[φ]]) * TAN(EToTable[[#This Row],[δ (rad)]])), "")</f>
        <v/>
      </c>
      <c r="Q8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4" s="35" t="str">
        <f xml:space="preserve"> IF(ISNUMBER(EToTable[[#This Row],[ωs]]), ( 24 / PI()) * EToTable[[#This Row],[ωs]], "")</f>
        <v/>
      </c>
      <c r="S84" s="35" t="str">
        <f>IF(ISNUMBER(EToTable[[#This Row],[Тмин
(°С)]]), 0.6108 * EXP( 17.27 * EToTable[[#This Row],[Тмин
(°С)]] / (EToTable[[#This Row],[Тмин
(°С)]]+237.3)), "")</f>
        <v/>
      </c>
      <c r="T84" s="35" t="str">
        <f>IF(ISNUMBER(EToTable[[#This Row],[Тмакс
(°С)]]), 0.6108 * EXP( 17.27 * EToTable[[#This Row],[Тмакс
(°С)]] / (EToTable[[#This Row],[Тмакс
(°С)]]+237.3)), "")</f>
        <v/>
      </c>
      <c r="U84" s="35" t="str">
        <f>IF(AND(ISNUMBER(EToTable[[#This Row],[e° (Tmin)]]), ISNUMBER(EToTable[[#This Row],[e° (Tmax)]])), (EToTable[[#This Row],[e° (Tmax)]]+EToTable[[#This Row],[e° (Tmin)]])/2, "")</f>
        <v/>
      </c>
      <c r="V84" s="28" t="str">
        <f>IF(ISNUMBER(EToTable[[#This Row],[Tdew]]), 0.6108 * EXP( 17.27 * (EToTable[[#This Row],[Tdew]]) / (EToTable[[#This Row],[Tdew]]+237.3)), "")</f>
        <v/>
      </c>
      <c r="W84" s="30" t="str">
        <f xml:space="preserve"> EToTable[[#This Row],[e° (Tdew)]]</f>
        <v/>
      </c>
      <c r="X84" s="28" t="str">
        <f>IF(AND(ISNUMBER(EToTable[[#This Row],[es]]), ISNUMBER(EToTable[[#This Row],[ea]])), EToTable[[#This Row],[es]]-EToTable[[#This Row],[ea]], "")</f>
        <v/>
      </c>
      <c r="Y84" s="35" t="str">
        <f>IF(ISNUMBER(EToTable[[#This Row],[Ra]]), (as+bs)*EToTable[[#This Row],[Ra]], "")</f>
        <v/>
      </c>
      <c r="Z8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4" s="35" t="str">
        <f>IF(ISNUMBER(EToTable[[#This Row],[Rs]]), (1-albedo)*EToTable[[#This Row],[Rs]], "")</f>
        <v/>
      </c>
      <c r="AB8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4" s="35" t="str">
        <f>IF(AND(ISNUMBER(EToTable[[#This Row],[Rns]]), ISNUMBER(EToTable[[#This Row],[Rnl]])), EToTable[[#This Row],[Rns]]-EToTable[[#This Row],[Rnl]], "")</f>
        <v/>
      </c>
      <c r="AD8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5" spans="1:31" x14ac:dyDescent="0.25">
      <c r="A85" s="20"/>
      <c r="B85" s="21"/>
      <c r="C85" s="22"/>
      <c r="D85" s="23"/>
      <c r="E85" s="46"/>
      <c r="F85" s="23"/>
      <c r="G8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5" s="44" t="str">
        <f>IF(AND(ISNUMBER(EToTable[[#This Row],[Сана]]), ISNUMBER(EToTable[[#This Row],[Тмин
(°С)]])), EToTable[[#This Row],[Тмин
(°С)]]-TdewSubtract, "")</f>
        <v/>
      </c>
      <c r="I85" s="38" t="str">
        <f>IF(ISNUMBER(EToTable[[#This Row],[Сана]]), _xlfn.DAYS(EToTable[[#This Row],[Сана]], "1/1/" &amp; YEAR(EToTable[[#This Row],[Сана]])) + 1, "")</f>
        <v/>
      </c>
      <c r="J85" s="35" t="str">
        <f>IF(AND(ISNUMBER(Altitude), ISNUMBER(EToTable[[#This Row],[Сана]])),  ROUND(101.3 * POWER( (293-0.0065 * Altitude) / 293, 5.26), 2), "")</f>
        <v/>
      </c>
      <c r="K85" s="33" t="str">
        <f>IF(ISNUMBER(EToTable[[#This Row],[P]]), (Cp * EToTable[[#This Row],[P]]) / (0.622 * 2.45), "")</f>
        <v/>
      </c>
      <c r="L8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5" s="35" t="str">
        <f>IF(ISNUMBER(EToTable[[#This Row],[J]]), 0.409  * SIN( (2*PI()/365) * EToTable[[#This Row],[J]] - 1.39), "")</f>
        <v/>
      </c>
      <c r="N85" s="30" t="str">
        <f>IF(ISNUMBER(EToTable[[#This Row],[J]]), ROUND(1+0.033 * COS( (2*PI()/365) * EToTable[[#This Row],[J]]), 4), "")</f>
        <v/>
      </c>
      <c r="O85" s="36" t="str">
        <f>IF(AND(ISNUMBER(Latitude), ISNUMBER(EToTable[[#This Row],[Сана]])), ROUND((Latitude / 180) * PI(), 3), "")</f>
        <v/>
      </c>
      <c r="P85" s="35" t="str">
        <f>IF(AND(ISNUMBER(EToTable[[#This Row],[φ]]), ISNUMBER(EToTable[[#This Row],[δ (rad)]])), ACOS( - 1 * TAN(EToTable[[#This Row],[φ]]) * TAN(EToTable[[#This Row],[δ (rad)]])), "")</f>
        <v/>
      </c>
      <c r="Q8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5" s="35" t="str">
        <f xml:space="preserve"> IF(ISNUMBER(EToTable[[#This Row],[ωs]]), ( 24 / PI()) * EToTable[[#This Row],[ωs]], "")</f>
        <v/>
      </c>
      <c r="S85" s="35" t="str">
        <f>IF(ISNUMBER(EToTable[[#This Row],[Тмин
(°С)]]), 0.6108 * EXP( 17.27 * EToTable[[#This Row],[Тмин
(°С)]] / (EToTable[[#This Row],[Тмин
(°С)]]+237.3)), "")</f>
        <v/>
      </c>
      <c r="T85" s="35" t="str">
        <f>IF(ISNUMBER(EToTable[[#This Row],[Тмакс
(°С)]]), 0.6108 * EXP( 17.27 * EToTable[[#This Row],[Тмакс
(°С)]] / (EToTable[[#This Row],[Тмакс
(°С)]]+237.3)), "")</f>
        <v/>
      </c>
      <c r="U85" s="35" t="str">
        <f>IF(AND(ISNUMBER(EToTable[[#This Row],[e° (Tmin)]]), ISNUMBER(EToTable[[#This Row],[e° (Tmax)]])), (EToTable[[#This Row],[e° (Tmax)]]+EToTable[[#This Row],[e° (Tmin)]])/2, "")</f>
        <v/>
      </c>
      <c r="V85" s="28" t="str">
        <f>IF(ISNUMBER(EToTable[[#This Row],[Tdew]]), 0.6108 * EXP( 17.27 * (EToTable[[#This Row],[Tdew]]) / (EToTable[[#This Row],[Tdew]]+237.3)), "")</f>
        <v/>
      </c>
      <c r="W85" s="30" t="str">
        <f xml:space="preserve"> EToTable[[#This Row],[e° (Tdew)]]</f>
        <v/>
      </c>
      <c r="X85" s="28" t="str">
        <f>IF(AND(ISNUMBER(EToTable[[#This Row],[es]]), ISNUMBER(EToTable[[#This Row],[ea]])), EToTable[[#This Row],[es]]-EToTable[[#This Row],[ea]], "")</f>
        <v/>
      </c>
      <c r="Y85" s="35" t="str">
        <f>IF(ISNUMBER(EToTable[[#This Row],[Ra]]), (as+bs)*EToTable[[#This Row],[Ra]], "")</f>
        <v/>
      </c>
      <c r="Z8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5" s="35" t="str">
        <f>IF(ISNUMBER(EToTable[[#This Row],[Rs]]), (1-albedo)*EToTable[[#This Row],[Rs]], "")</f>
        <v/>
      </c>
      <c r="AB8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5" s="35" t="str">
        <f>IF(AND(ISNUMBER(EToTable[[#This Row],[Rns]]), ISNUMBER(EToTable[[#This Row],[Rnl]])), EToTable[[#This Row],[Rns]]-EToTable[[#This Row],[Rnl]], "")</f>
        <v/>
      </c>
      <c r="AD8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6" spans="1:31" x14ac:dyDescent="0.25">
      <c r="A86" s="20"/>
      <c r="B86" s="21"/>
      <c r="C86" s="22"/>
      <c r="D86" s="23"/>
      <c r="E86" s="46"/>
      <c r="F86" s="23"/>
      <c r="G8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6" s="44" t="str">
        <f>IF(AND(ISNUMBER(EToTable[[#This Row],[Сана]]), ISNUMBER(EToTable[[#This Row],[Тмин
(°С)]])), EToTable[[#This Row],[Тмин
(°С)]]-TdewSubtract, "")</f>
        <v/>
      </c>
      <c r="I86" s="38" t="str">
        <f>IF(ISNUMBER(EToTable[[#This Row],[Сана]]), _xlfn.DAYS(EToTable[[#This Row],[Сана]], "1/1/" &amp; YEAR(EToTable[[#This Row],[Сана]])) + 1, "")</f>
        <v/>
      </c>
      <c r="J86" s="35" t="str">
        <f>IF(AND(ISNUMBER(Altitude), ISNUMBER(EToTable[[#This Row],[Сана]])),  ROUND(101.3 * POWER( (293-0.0065 * Altitude) / 293, 5.26), 2), "")</f>
        <v/>
      </c>
      <c r="K86" s="33" t="str">
        <f>IF(ISNUMBER(EToTable[[#This Row],[P]]), (Cp * EToTable[[#This Row],[P]]) / (0.622 * 2.45), "")</f>
        <v/>
      </c>
      <c r="L8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6" s="35" t="str">
        <f>IF(ISNUMBER(EToTable[[#This Row],[J]]), 0.409  * SIN( (2*PI()/365) * EToTable[[#This Row],[J]] - 1.39), "")</f>
        <v/>
      </c>
      <c r="N86" s="30" t="str">
        <f>IF(ISNUMBER(EToTable[[#This Row],[J]]), ROUND(1+0.033 * COS( (2*PI()/365) * EToTable[[#This Row],[J]]), 4), "")</f>
        <v/>
      </c>
      <c r="O86" s="36" t="str">
        <f>IF(AND(ISNUMBER(Latitude), ISNUMBER(EToTable[[#This Row],[Сана]])), ROUND((Latitude / 180) * PI(), 3), "")</f>
        <v/>
      </c>
      <c r="P86" s="35" t="str">
        <f>IF(AND(ISNUMBER(EToTable[[#This Row],[φ]]), ISNUMBER(EToTable[[#This Row],[δ (rad)]])), ACOS( - 1 * TAN(EToTable[[#This Row],[φ]]) * TAN(EToTable[[#This Row],[δ (rad)]])), "")</f>
        <v/>
      </c>
      <c r="Q8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6" s="35" t="str">
        <f xml:space="preserve"> IF(ISNUMBER(EToTable[[#This Row],[ωs]]), ( 24 / PI()) * EToTable[[#This Row],[ωs]], "")</f>
        <v/>
      </c>
      <c r="S86" s="35" t="str">
        <f>IF(ISNUMBER(EToTable[[#This Row],[Тмин
(°С)]]), 0.6108 * EXP( 17.27 * EToTable[[#This Row],[Тмин
(°С)]] / (EToTable[[#This Row],[Тмин
(°С)]]+237.3)), "")</f>
        <v/>
      </c>
      <c r="T86" s="35" t="str">
        <f>IF(ISNUMBER(EToTable[[#This Row],[Тмакс
(°С)]]), 0.6108 * EXP( 17.27 * EToTable[[#This Row],[Тмакс
(°С)]] / (EToTable[[#This Row],[Тмакс
(°С)]]+237.3)), "")</f>
        <v/>
      </c>
      <c r="U86" s="35" t="str">
        <f>IF(AND(ISNUMBER(EToTable[[#This Row],[e° (Tmin)]]), ISNUMBER(EToTable[[#This Row],[e° (Tmax)]])), (EToTable[[#This Row],[e° (Tmax)]]+EToTable[[#This Row],[e° (Tmin)]])/2, "")</f>
        <v/>
      </c>
      <c r="V86" s="28" t="str">
        <f>IF(ISNUMBER(EToTable[[#This Row],[Tdew]]), 0.6108 * EXP( 17.27 * (EToTable[[#This Row],[Tdew]]) / (EToTable[[#This Row],[Tdew]]+237.3)), "")</f>
        <v/>
      </c>
      <c r="W86" s="30" t="str">
        <f xml:space="preserve"> EToTable[[#This Row],[e° (Tdew)]]</f>
        <v/>
      </c>
      <c r="X86" s="28" t="str">
        <f>IF(AND(ISNUMBER(EToTable[[#This Row],[es]]), ISNUMBER(EToTable[[#This Row],[ea]])), EToTable[[#This Row],[es]]-EToTable[[#This Row],[ea]], "")</f>
        <v/>
      </c>
      <c r="Y86" s="35" t="str">
        <f>IF(ISNUMBER(EToTable[[#This Row],[Ra]]), (as+bs)*EToTable[[#This Row],[Ra]], "")</f>
        <v/>
      </c>
      <c r="Z8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6" s="35" t="str">
        <f>IF(ISNUMBER(EToTable[[#This Row],[Rs]]), (1-albedo)*EToTable[[#This Row],[Rs]], "")</f>
        <v/>
      </c>
      <c r="AB8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6" s="35" t="str">
        <f>IF(AND(ISNUMBER(EToTable[[#This Row],[Rns]]), ISNUMBER(EToTable[[#This Row],[Rnl]])), EToTable[[#This Row],[Rns]]-EToTable[[#This Row],[Rnl]], "")</f>
        <v/>
      </c>
      <c r="AD8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7" spans="1:31" x14ac:dyDescent="0.25">
      <c r="A87" s="20"/>
      <c r="B87" s="21"/>
      <c r="C87" s="22"/>
      <c r="D87" s="23"/>
      <c r="E87" s="46"/>
      <c r="F87" s="23"/>
      <c r="G8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7" s="44" t="str">
        <f>IF(AND(ISNUMBER(EToTable[[#This Row],[Сана]]), ISNUMBER(EToTable[[#This Row],[Тмин
(°С)]])), EToTable[[#This Row],[Тмин
(°С)]]-TdewSubtract, "")</f>
        <v/>
      </c>
      <c r="I87" s="38" t="str">
        <f>IF(ISNUMBER(EToTable[[#This Row],[Сана]]), _xlfn.DAYS(EToTable[[#This Row],[Сана]], "1/1/" &amp; YEAR(EToTable[[#This Row],[Сана]])) + 1, "")</f>
        <v/>
      </c>
      <c r="J87" s="35" t="str">
        <f>IF(AND(ISNUMBER(Altitude), ISNUMBER(EToTable[[#This Row],[Сана]])),  ROUND(101.3 * POWER( (293-0.0065 * Altitude) / 293, 5.26), 2), "")</f>
        <v/>
      </c>
      <c r="K87" s="33" t="str">
        <f>IF(ISNUMBER(EToTable[[#This Row],[P]]), (Cp * EToTable[[#This Row],[P]]) / (0.622 * 2.45), "")</f>
        <v/>
      </c>
      <c r="L8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7" s="35" t="str">
        <f>IF(ISNUMBER(EToTable[[#This Row],[J]]), 0.409  * SIN( (2*PI()/365) * EToTable[[#This Row],[J]] - 1.39), "")</f>
        <v/>
      </c>
      <c r="N87" s="30" t="str">
        <f>IF(ISNUMBER(EToTable[[#This Row],[J]]), ROUND(1+0.033 * COS( (2*PI()/365) * EToTable[[#This Row],[J]]), 4), "")</f>
        <v/>
      </c>
      <c r="O87" s="36" t="str">
        <f>IF(AND(ISNUMBER(Latitude), ISNUMBER(EToTable[[#This Row],[Сана]])), ROUND((Latitude / 180) * PI(), 3), "")</f>
        <v/>
      </c>
      <c r="P87" s="35" t="str">
        <f>IF(AND(ISNUMBER(EToTable[[#This Row],[φ]]), ISNUMBER(EToTable[[#This Row],[δ (rad)]])), ACOS( - 1 * TAN(EToTable[[#This Row],[φ]]) * TAN(EToTable[[#This Row],[δ (rad)]])), "")</f>
        <v/>
      </c>
      <c r="Q8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7" s="35" t="str">
        <f xml:space="preserve"> IF(ISNUMBER(EToTable[[#This Row],[ωs]]), ( 24 / PI()) * EToTable[[#This Row],[ωs]], "")</f>
        <v/>
      </c>
      <c r="S87" s="35" t="str">
        <f>IF(ISNUMBER(EToTable[[#This Row],[Тмин
(°С)]]), 0.6108 * EXP( 17.27 * EToTable[[#This Row],[Тмин
(°С)]] / (EToTable[[#This Row],[Тмин
(°С)]]+237.3)), "")</f>
        <v/>
      </c>
      <c r="T87" s="35" t="str">
        <f>IF(ISNUMBER(EToTable[[#This Row],[Тмакс
(°С)]]), 0.6108 * EXP( 17.27 * EToTable[[#This Row],[Тмакс
(°С)]] / (EToTable[[#This Row],[Тмакс
(°С)]]+237.3)), "")</f>
        <v/>
      </c>
      <c r="U87" s="35" t="str">
        <f>IF(AND(ISNUMBER(EToTable[[#This Row],[e° (Tmin)]]), ISNUMBER(EToTable[[#This Row],[e° (Tmax)]])), (EToTable[[#This Row],[e° (Tmax)]]+EToTable[[#This Row],[e° (Tmin)]])/2, "")</f>
        <v/>
      </c>
      <c r="V87" s="28" t="str">
        <f>IF(ISNUMBER(EToTable[[#This Row],[Tdew]]), 0.6108 * EXP( 17.27 * (EToTable[[#This Row],[Tdew]]) / (EToTable[[#This Row],[Tdew]]+237.3)), "")</f>
        <v/>
      </c>
      <c r="W87" s="30" t="str">
        <f xml:space="preserve"> EToTable[[#This Row],[e° (Tdew)]]</f>
        <v/>
      </c>
      <c r="X87" s="28" t="str">
        <f>IF(AND(ISNUMBER(EToTable[[#This Row],[es]]), ISNUMBER(EToTable[[#This Row],[ea]])), EToTable[[#This Row],[es]]-EToTable[[#This Row],[ea]], "")</f>
        <v/>
      </c>
      <c r="Y87" s="35" t="str">
        <f>IF(ISNUMBER(EToTable[[#This Row],[Ra]]), (as+bs)*EToTable[[#This Row],[Ra]], "")</f>
        <v/>
      </c>
      <c r="Z8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7" s="35" t="str">
        <f>IF(ISNUMBER(EToTable[[#This Row],[Rs]]), (1-albedo)*EToTable[[#This Row],[Rs]], "")</f>
        <v/>
      </c>
      <c r="AB8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7" s="35" t="str">
        <f>IF(AND(ISNUMBER(EToTable[[#This Row],[Rns]]), ISNUMBER(EToTable[[#This Row],[Rnl]])), EToTable[[#This Row],[Rns]]-EToTable[[#This Row],[Rnl]], "")</f>
        <v/>
      </c>
      <c r="AD8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8" spans="1:31" x14ac:dyDescent="0.25">
      <c r="A88" s="20"/>
      <c r="B88" s="21"/>
      <c r="C88" s="22"/>
      <c r="D88" s="23"/>
      <c r="E88" s="46"/>
      <c r="F88" s="23"/>
      <c r="G8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8" s="44" t="str">
        <f>IF(AND(ISNUMBER(EToTable[[#This Row],[Сана]]), ISNUMBER(EToTable[[#This Row],[Тмин
(°С)]])), EToTable[[#This Row],[Тмин
(°С)]]-TdewSubtract, "")</f>
        <v/>
      </c>
      <c r="I88" s="38" t="str">
        <f>IF(ISNUMBER(EToTable[[#This Row],[Сана]]), _xlfn.DAYS(EToTable[[#This Row],[Сана]], "1/1/" &amp; YEAR(EToTable[[#This Row],[Сана]])) + 1, "")</f>
        <v/>
      </c>
      <c r="J88" s="35" t="str">
        <f>IF(AND(ISNUMBER(Altitude), ISNUMBER(EToTable[[#This Row],[Сана]])),  ROUND(101.3 * POWER( (293-0.0065 * Altitude) / 293, 5.26), 2), "")</f>
        <v/>
      </c>
      <c r="K88" s="33" t="str">
        <f>IF(ISNUMBER(EToTable[[#This Row],[P]]), (Cp * EToTable[[#This Row],[P]]) / (0.622 * 2.45), "")</f>
        <v/>
      </c>
      <c r="L8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8" s="35" t="str">
        <f>IF(ISNUMBER(EToTable[[#This Row],[J]]), 0.409  * SIN( (2*PI()/365) * EToTable[[#This Row],[J]] - 1.39), "")</f>
        <v/>
      </c>
      <c r="N88" s="30" t="str">
        <f>IF(ISNUMBER(EToTable[[#This Row],[J]]), ROUND(1+0.033 * COS( (2*PI()/365) * EToTable[[#This Row],[J]]), 4), "")</f>
        <v/>
      </c>
      <c r="O88" s="36" t="str">
        <f>IF(AND(ISNUMBER(Latitude), ISNUMBER(EToTable[[#This Row],[Сана]])), ROUND((Latitude / 180) * PI(), 3), "")</f>
        <v/>
      </c>
      <c r="P88" s="35" t="str">
        <f>IF(AND(ISNUMBER(EToTable[[#This Row],[φ]]), ISNUMBER(EToTable[[#This Row],[δ (rad)]])), ACOS( - 1 * TAN(EToTable[[#This Row],[φ]]) * TAN(EToTable[[#This Row],[δ (rad)]])), "")</f>
        <v/>
      </c>
      <c r="Q8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8" s="35" t="str">
        <f xml:space="preserve"> IF(ISNUMBER(EToTable[[#This Row],[ωs]]), ( 24 / PI()) * EToTable[[#This Row],[ωs]], "")</f>
        <v/>
      </c>
      <c r="S88" s="35" t="str">
        <f>IF(ISNUMBER(EToTable[[#This Row],[Тмин
(°С)]]), 0.6108 * EXP( 17.27 * EToTable[[#This Row],[Тмин
(°С)]] / (EToTable[[#This Row],[Тмин
(°С)]]+237.3)), "")</f>
        <v/>
      </c>
      <c r="T88" s="35" t="str">
        <f>IF(ISNUMBER(EToTable[[#This Row],[Тмакс
(°С)]]), 0.6108 * EXP( 17.27 * EToTable[[#This Row],[Тмакс
(°С)]] / (EToTable[[#This Row],[Тмакс
(°С)]]+237.3)), "")</f>
        <v/>
      </c>
      <c r="U88" s="35" t="str">
        <f>IF(AND(ISNUMBER(EToTable[[#This Row],[e° (Tmin)]]), ISNUMBER(EToTable[[#This Row],[e° (Tmax)]])), (EToTable[[#This Row],[e° (Tmax)]]+EToTable[[#This Row],[e° (Tmin)]])/2, "")</f>
        <v/>
      </c>
      <c r="V88" s="28" t="str">
        <f>IF(ISNUMBER(EToTable[[#This Row],[Tdew]]), 0.6108 * EXP( 17.27 * (EToTable[[#This Row],[Tdew]]) / (EToTable[[#This Row],[Tdew]]+237.3)), "")</f>
        <v/>
      </c>
      <c r="W88" s="30" t="str">
        <f xml:space="preserve"> EToTable[[#This Row],[e° (Tdew)]]</f>
        <v/>
      </c>
      <c r="X88" s="28" t="str">
        <f>IF(AND(ISNUMBER(EToTable[[#This Row],[es]]), ISNUMBER(EToTable[[#This Row],[ea]])), EToTable[[#This Row],[es]]-EToTable[[#This Row],[ea]], "")</f>
        <v/>
      </c>
      <c r="Y88" s="35" t="str">
        <f>IF(ISNUMBER(EToTable[[#This Row],[Ra]]), (as+bs)*EToTable[[#This Row],[Ra]], "")</f>
        <v/>
      </c>
      <c r="Z8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8" s="35" t="str">
        <f>IF(ISNUMBER(EToTable[[#This Row],[Rs]]), (1-albedo)*EToTable[[#This Row],[Rs]], "")</f>
        <v/>
      </c>
      <c r="AB8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8" s="35" t="str">
        <f>IF(AND(ISNUMBER(EToTable[[#This Row],[Rns]]), ISNUMBER(EToTable[[#This Row],[Rnl]])), EToTable[[#This Row],[Rns]]-EToTable[[#This Row],[Rnl]], "")</f>
        <v/>
      </c>
      <c r="AD8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89" spans="1:31" x14ac:dyDescent="0.25">
      <c r="A89" s="20"/>
      <c r="B89" s="21"/>
      <c r="C89" s="22"/>
      <c r="D89" s="23"/>
      <c r="E89" s="46"/>
      <c r="F89" s="23"/>
      <c r="G8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89" s="44" t="str">
        <f>IF(AND(ISNUMBER(EToTable[[#This Row],[Сана]]), ISNUMBER(EToTable[[#This Row],[Тмин
(°С)]])), EToTable[[#This Row],[Тмин
(°С)]]-TdewSubtract, "")</f>
        <v/>
      </c>
      <c r="I89" s="38" t="str">
        <f>IF(ISNUMBER(EToTable[[#This Row],[Сана]]), _xlfn.DAYS(EToTable[[#This Row],[Сана]], "1/1/" &amp; YEAR(EToTable[[#This Row],[Сана]])) + 1, "")</f>
        <v/>
      </c>
      <c r="J89" s="35" t="str">
        <f>IF(AND(ISNUMBER(Altitude), ISNUMBER(EToTable[[#This Row],[Сана]])),  ROUND(101.3 * POWER( (293-0.0065 * Altitude) / 293, 5.26), 2), "")</f>
        <v/>
      </c>
      <c r="K89" s="33" t="str">
        <f>IF(ISNUMBER(EToTable[[#This Row],[P]]), (Cp * EToTable[[#This Row],[P]]) / (0.622 * 2.45), "")</f>
        <v/>
      </c>
      <c r="L8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89" s="35" t="str">
        <f>IF(ISNUMBER(EToTable[[#This Row],[J]]), 0.409  * SIN( (2*PI()/365) * EToTable[[#This Row],[J]] - 1.39), "")</f>
        <v/>
      </c>
      <c r="N89" s="30" t="str">
        <f>IF(ISNUMBER(EToTable[[#This Row],[J]]), ROUND(1+0.033 * COS( (2*PI()/365) * EToTable[[#This Row],[J]]), 4), "")</f>
        <v/>
      </c>
      <c r="O89" s="36" t="str">
        <f>IF(AND(ISNUMBER(Latitude), ISNUMBER(EToTable[[#This Row],[Сана]])), ROUND((Latitude / 180) * PI(), 3), "")</f>
        <v/>
      </c>
      <c r="P89" s="35" t="str">
        <f>IF(AND(ISNUMBER(EToTable[[#This Row],[φ]]), ISNUMBER(EToTable[[#This Row],[δ (rad)]])), ACOS( - 1 * TAN(EToTable[[#This Row],[φ]]) * TAN(EToTable[[#This Row],[δ (rad)]])), "")</f>
        <v/>
      </c>
      <c r="Q8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89" s="35" t="str">
        <f xml:space="preserve"> IF(ISNUMBER(EToTable[[#This Row],[ωs]]), ( 24 / PI()) * EToTable[[#This Row],[ωs]], "")</f>
        <v/>
      </c>
      <c r="S89" s="35" t="str">
        <f>IF(ISNUMBER(EToTable[[#This Row],[Тмин
(°С)]]), 0.6108 * EXP( 17.27 * EToTable[[#This Row],[Тмин
(°С)]] / (EToTable[[#This Row],[Тмин
(°С)]]+237.3)), "")</f>
        <v/>
      </c>
      <c r="T89" s="35" t="str">
        <f>IF(ISNUMBER(EToTable[[#This Row],[Тмакс
(°С)]]), 0.6108 * EXP( 17.27 * EToTable[[#This Row],[Тмакс
(°С)]] / (EToTable[[#This Row],[Тмакс
(°С)]]+237.3)), "")</f>
        <v/>
      </c>
      <c r="U89" s="35" t="str">
        <f>IF(AND(ISNUMBER(EToTable[[#This Row],[e° (Tmin)]]), ISNUMBER(EToTable[[#This Row],[e° (Tmax)]])), (EToTable[[#This Row],[e° (Tmax)]]+EToTable[[#This Row],[e° (Tmin)]])/2, "")</f>
        <v/>
      </c>
      <c r="V89" s="28" t="str">
        <f>IF(ISNUMBER(EToTable[[#This Row],[Tdew]]), 0.6108 * EXP( 17.27 * (EToTable[[#This Row],[Tdew]]) / (EToTable[[#This Row],[Tdew]]+237.3)), "")</f>
        <v/>
      </c>
      <c r="W89" s="30" t="str">
        <f xml:space="preserve"> EToTable[[#This Row],[e° (Tdew)]]</f>
        <v/>
      </c>
      <c r="X89" s="28" t="str">
        <f>IF(AND(ISNUMBER(EToTable[[#This Row],[es]]), ISNUMBER(EToTable[[#This Row],[ea]])), EToTable[[#This Row],[es]]-EToTable[[#This Row],[ea]], "")</f>
        <v/>
      </c>
      <c r="Y89" s="35" t="str">
        <f>IF(ISNUMBER(EToTable[[#This Row],[Ra]]), (as+bs)*EToTable[[#This Row],[Ra]], "")</f>
        <v/>
      </c>
      <c r="Z8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89" s="35" t="str">
        <f>IF(ISNUMBER(EToTable[[#This Row],[Rs]]), (1-albedo)*EToTable[[#This Row],[Rs]], "")</f>
        <v/>
      </c>
      <c r="AB8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89" s="35" t="str">
        <f>IF(AND(ISNUMBER(EToTable[[#This Row],[Rns]]), ISNUMBER(EToTable[[#This Row],[Rnl]])), EToTable[[#This Row],[Rns]]-EToTable[[#This Row],[Rnl]], "")</f>
        <v/>
      </c>
      <c r="AD8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8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0" spans="1:31" x14ac:dyDescent="0.25">
      <c r="A90" s="20"/>
      <c r="B90" s="21"/>
      <c r="C90" s="22"/>
      <c r="D90" s="23"/>
      <c r="E90" s="46"/>
      <c r="F90" s="23"/>
      <c r="G9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0" s="44" t="str">
        <f>IF(AND(ISNUMBER(EToTable[[#This Row],[Сана]]), ISNUMBER(EToTable[[#This Row],[Тмин
(°С)]])), EToTable[[#This Row],[Тмин
(°С)]]-TdewSubtract, "")</f>
        <v/>
      </c>
      <c r="I90" s="38" t="str">
        <f>IF(ISNUMBER(EToTable[[#This Row],[Сана]]), _xlfn.DAYS(EToTable[[#This Row],[Сана]], "1/1/" &amp; YEAR(EToTable[[#This Row],[Сана]])) + 1, "")</f>
        <v/>
      </c>
      <c r="J90" s="35" t="str">
        <f>IF(AND(ISNUMBER(Altitude), ISNUMBER(EToTable[[#This Row],[Сана]])),  ROUND(101.3 * POWER( (293-0.0065 * Altitude) / 293, 5.26), 2), "")</f>
        <v/>
      </c>
      <c r="K90" s="33" t="str">
        <f>IF(ISNUMBER(EToTable[[#This Row],[P]]), (Cp * EToTable[[#This Row],[P]]) / (0.622 * 2.45), "")</f>
        <v/>
      </c>
      <c r="L9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0" s="35" t="str">
        <f>IF(ISNUMBER(EToTable[[#This Row],[J]]), 0.409  * SIN( (2*PI()/365) * EToTable[[#This Row],[J]] - 1.39), "")</f>
        <v/>
      </c>
      <c r="N90" s="30" t="str">
        <f>IF(ISNUMBER(EToTable[[#This Row],[J]]), ROUND(1+0.033 * COS( (2*PI()/365) * EToTable[[#This Row],[J]]), 4), "")</f>
        <v/>
      </c>
      <c r="O90" s="36" t="str">
        <f>IF(AND(ISNUMBER(Latitude), ISNUMBER(EToTable[[#This Row],[Сана]])), ROUND((Latitude / 180) * PI(), 3), "")</f>
        <v/>
      </c>
      <c r="P90" s="35" t="str">
        <f>IF(AND(ISNUMBER(EToTable[[#This Row],[φ]]), ISNUMBER(EToTable[[#This Row],[δ (rad)]])), ACOS( - 1 * TAN(EToTable[[#This Row],[φ]]) * TAN(EToTable[[#This Row],[δ (rad)]])), "")</f>
        <v/>
      </c>
      <c r="Q9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0" s="35" t="str">
        <f xml:space="preserve"> IF(ISNUMBER(EToTable[[#This Row],[ωs]]), ( 24 / PI()) * EToTable[[#This Row],[ωs]], "")</f>
        <v/>
      </c>
      <c r="S90" s="35" t="str">
        <f>IF(ISNUMBER(EToTable[[#This Row],[Тмин
(°С)]]), 0.6108 * EXP( 17.27 * EToTable[[#This Row],[Тмин
(°С)]] / (EToTable[[#This Row],[Тмин
(°С)]]+237.3)), "")</f>
        <v/>
      </c>
      <c r="T90" s="35" t="str">
        <f>IF(ISNUMBER(EToTable[[#This Row],[Тмакс
(°С)]]), 0.6108 * EXP( 17.27 * EToTable[[#This Row],[Тмакс
(°С)]] / (EToTable[[#This Row],[Тмакс
(°С)]]+237.3)), "")</f>
        <v/>
      </c>
      <c r="U90" s="35" t="str">
        <f>IF(AND(ISNUMBER(EToTable[[#This Row],[e° (Tmin)]]), ISNUMBER(EToTable[[#This Row],[e° (Tmax)]])), (EToTable[[#This Row],[e° (Tmax)]]+EToTable[[#This Row],[e° (Tmin)]])/2, "")</f>
        <v/>
      </c>
      <c r="V90" s="28" t="str">
        <f>IF(ISNUMBER(EToTable[[#This Row],[Tdew]]), 0.6108 * EXP( 17.27 * (EToTable[[#This Row],[Tdew]]) / (EToTable[[#This Row],[Tdew]]+237.3)), "")</f>
        <v/>
      </c>
      <c r="W90" s="30" t="str">
        <f xml:space="preserve"> EToTable[[#This Row],[e° (Tdew)]]</f>
        <v/>
      </c>
      <c r="X90" s="28" t="str">
        <f>IF(AND(ISNUMBER(EToTable[[#This Row],[es]]), ISNUMBER(EToTable[[#This Row],[ea]])), EToTable[[#This Row],[es]]-EToTable[[#This Row],[ea]], "")</f>
        <v/>
      </c>
      <c r="Y90" s="35" t="str">
        <f>IF(ISNUMBER(EToTable[[#This Row],[Ra]]), (as+bs)*EToTable[[#This Row],[Ra]], "")</f>
        <v/>
      </c>
      <c r="Z9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0" s="35" t="str">
        <f>IF(ISNUMBER(EToTable[[#This Row],[Rs]]), (1-albedo)*EToTable[[#This Row],[Rs]], "")</f>
        <v/>
      </c>
      <c r="AB9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0" s="35" t="str">
        <f>IF(AND(ISNUMBER(EToTable[[#This Row],[Rns]]), ISNUMBER(EToTable[[#This Row],[Rnl]])), EToTable[[#This Row],[Rns]]-EToTable[[#This Row],[Rnl]], "")</f>
        <v/>
      </c>
      <c r="AD9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1" spans="1:31" x14ac:dyDescent="0.25">
      <c r="A91" s="20"/>
      <c r="B91" s="21"/>
      <c r="C91" s="22"/>
      <c r="D91" s="23"/>
      <c r="E91" s="46"/>
      <c r="F91" s="23"/>
      <c r="G9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1" s="44" t="str">
        <f>IF(AND(ISNUMBER(EToTable[[#This Row],[Сана]]), ISNUMBER(EToTable[[#This Row],[Тмин
(°С)]])), EToTable[[#This Row],[Тмин
(°С)]]-TdewSubtract, "")</f>
        <v/>
      </c>
      <c r="I91" s="38" t="str">
        <f>IF(ISNUMBER(EToTable[[#This Row],[Сана]]), _xlfn.DAYS(EToTable[[#This Row],[Сана]], "1/1/" &amp; YEAR(EToTable[[#This Row],[Сана]])) + 1, "")</f>
        <v/>
      </c>
      <c r="J91" s="35" t="str">
        <f>IF(AND(ISNUMBER(Altitude), ISNUMBER(EToTable[[#This Row],[Сана]])),  ROUND(101.3 * POWER( (293-0.0065 * Altitude) / 293, 5.26), 2), "")</f>
        <v/>
      </c>
      <c r="K91" s="33" t="str">
        <f>IF(ISNUMBER(EToTable[[#This Row],[P]]), (Cp * EToTable[[#This Row],[P]]) / (0.622 * 2.45), "")</f>
        <v/>
      </c>
      <c r="L9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1" s="35" t="str">
        <f>IF(ISNUMBER(EToTable[[#This Row],[J]]), 0.409  * SIN( (2*PI()/365) * EToTable[[#This Row],[J]] - 1.39), "")</f>
        <v/>
      </c>
      <c r="N91" s="30" t="str">
        <f>IF(ISNUMBER(EToTable[[#This Row],[J]]), ROUND(1+0.033 * COS( (2*PI()/365) * EToTable[[#This Row],[J]]), 4), "")</f>
        <v/>
      </c>
      <c r="O91" s="36" t="str">
        <f>IF(AND(ISNUMBER(Latitude), ISNUMBER(EToTable[[#This Row],[Сана]])), ROUND((Latitude / 180) * PI(), 3), "")</f>
        <v/>
      </c>
      <c r="P91" s="35" t="str">
        <f>IF(AND(ISNUMBER(EToTable[[#This Row],[φ]]), ISNUMBER(EToTable[[#This Row],[δ (rad)]])), ACOS( - 1 * TAN(EToTable[[#This Row],[φ]]) * TAN(EToTable[[#This Row],[δ (rad)]])), "")</f>
        <v/>
      </c>
      <c r="Q9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1" s="35" t="str">
        <f xml:space="preserve"> IF(ISNUMBER(EToTable[[#This Row],[ωs]]), ( 24 / PI()) * EToTable[[#This Row],[ωs]], "")</f>
        <v/>
      </c>
      <c r="S91" s="35" t="str">
        <f>IF(ISNUMBER(EToTable[[#This Row],[Тмин
(°С)]]), 0.6108 * EXP( 17.27 * EToTable[[#This Row],[Тмин
(°С)]] / (EToTable[[#This Row],[Тмин
(°С)]]+237.3)), "")</f>
        <v/>
      </c>
      <c r="T91" s="35" t="str">
        <f>IF(ISNUMBER(EToTable[[#This Row],[Тмакс
(°С)]]), 0.6108 * EXP( 17.27 * EToTable[[#This Row],[Тмакс
(°С)]] / (EToTable[[#This Row],[Тмакс
(°С)]]+237.3)), "")</f>
        <v/>
      </c>
      <c r="U91" s="35" t="str">
        <f>IF(AND(ISNUMBER(EToTable[[#This Row],[e° (Tmin)]]), ISNUMBER(EToTable[[#This Row],[e° (Tmax)]])), (EToTable[[#This Row],[e° (Tmax)]]+EToTable[[#This Row],[e° (Tmin)]])/2, "")</f>
        <v/>
      </c>
      <c r="V91" s="28" t="str">
        <f>IF(ISNUMBER(EToTable[[#This Row],[Tdew]]), 0.6108 * EXP( 17.27 * (EToTable[[#This Row],[Tdew]]) / (EToTable[[#This Row],[Tdew]]+237.3)), "")</f>
        <v/>
      </c>
      <c r="W91" s="30" t="str">
        <f xml:space="preserve"> EToTable[[#This Row],[e° (Tdew)]]</f>
        <v/>
      </c>
      <c r="X91" s="28" t="str">
        <f>IF(AND(ISNUMBER(EToTable[[#This Row],[es]]), ISNUMBER(EToTable[[#This Row],[ea]])), EToTable[[#This Row],[es]]-EToTable[[#This Row],[ea]], "")</f>
        <v/>
      </c>
      <c r="Y91" s="35" t="str">
        <f>IF(ISNUMBER(EToTable[[#This Row],[Ra]]), (as+bs)*EToTable[[#This Row],[Ra]], "")</f>
        <v/>
      </c>
      <c r="Z9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1" s="35" t="str">
        <f>IF(ISNUMBER(EToTable[[#This Row],[Rs]]), (1-albedo)*EToTable[[#This Row],[Rs]], "")</f>
        <v/>
      </c>
      <c r="AB9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1" s="35" t="str">
        <f>IF(AND(ISNUMBER(EToTable[[#This Row],[Rns]]), ISNUMBER(EToTable[[#This Row],[Rnl]])), EToTable[[#This Row],[Rns]]-EToTable[[#This Row],[Rnl]], "")</f>
        <v/>
      </c>
      <c r="AD9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2" spans="1:31" x14ac:dyDescent="0.25">
      <c r="A92" s="20"/>
      <c r="B92" s="21"/>
      <c r="C92" s="22"/>
      <c r="D92" s="23"/>
      <c r="E92" s="46"/>
      <c r="F92" s="23"/>
      <c r="G9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2" s="44" t="str">
        <f>IF(AND(ISNUMBER(EToTable[[#This Row],[Сана]]), ISNUMBER(EToTable[[#This Row],[Тмин
(°С)]])), EToTable[[#This Row],[Тмин
(°С)]]-TdewSubtract, "")</f>
        <v/>
      </c>
      <c r="I92" s="38" t="str">
        <f>IF(ISNUMBER(EToTable[[#This Row],[Сана]]), _xlfn.DAYS(EToTable[[#This Row],[Сана]], "1/1/" &amp; YEAR(EToTable[[#This Row],[Сана]])) + 1, "")</f>
        <v/>
      </c>
      <c r="J92" s="35" t="str">
        <f>IF(AND(ISNUMBER(Altitude), ISNUMBER(EToTable[[#This Row],[Сана]])),  ROUND(101.3 * POWER( (293-0.0065 * Altitude) / 293, 5.26), 2), "")</f>
        <v/>
      </c>
      <c r="K92" s="33" t="str">
        <f>IF(ISNUMBER(EToTable[[#This Row],[P]]), (Cp * EToTable[[#This Row],[P]]) / (0.622 * 2.45), "")</f>
        <v/>
      </c>
      <c r="L9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2" s="35" t="str">
        <f>IF(ISNUMBER(EToTable[[#This Row],[J]]), 0.409  * SIN( (2*PI()/365) * EToTable[[#This Row],[J]] - 1.39), "")</f>
        <v/>
      </c>
      <c r="N92" s="30" t="str">
        <f>IF(ISNUMBER(EToTable[[#This Row],[J]]), ROUND(1+0.033 * COS( (2*PI()/365) * EToTable[[#This Row],[J]]), 4), "")</f>
        <v/>
      </c>
      <c r="O92" s="36" t="str">
        <f>IF(AND(ISNUMBER(Latitude), ISNUMBER(EToTable[[#This Row],[Сана]])), ROUND((Latitude / 180) * PI(), 3), "")</f>
        <v/>
      </c>
      <c r="P92" s="35" t="str">
        <f>IF(AND(ISNUMBER(EToTable[[#This Row],[φ]]), ISNUMBER(EToTable[[#This Row],[δ (rad)]])), ACOS( - 1 * TAN(EToTable[[#This Row],[φ]]) * TAN(EToTable[[#This Row],[δ (rad)]])), "")</f>
        <v/>
      </c>
      <c r="Q9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2" s="35" t="str">
        <f xml:space="preserve"> IF(ISNUMBER(EToTable[[#This Row],[ωs]]), ( 24 / PI()) * EToTable[[#This Row],[ωs]], "")</f>
        <v/>
      </c>
      <c r="S92" s="35" t="str">
        <f>IF(ISNUMBER(EToTable[[#This Row],[Тмин
(°С)]]), 0.6108 * EXP( 17.27 * EToTable[[#This Row],[Тмин
(°С)]] / (EToTable[[#This Row],[Тмин
(°С)]]+237.3)), "")</f>
        <v/>
      </c>
      <c r="T92" s="35" t="str">
        <f>IF(ISNUMBER(EToTable[[#This Row],[Тмакс
(°С)]]), 0.6108 * EXP( 17.27 * EToTable[[#This Row],[Тмакс
(°С)]] / (EToTable[[#This Row],[Тмакс
(°С)]]+237.3)), "")</f>
        <v/>
      </c>
      <c r="U92" s="35" t="str">
        <f>IF(AND(ISNUMBER(EToTable[[#This Row],[e° (Tmin)]]), ISNUMBER(EToTable[[#This Row],[e° (Tmax)]])), (EToTable[[#This Row],[e° (Tmax)]]+EToTable[[#This Row],[e° (Tmin)]])/2, "")</f>
        <v/>
      </c>
      <c r="V92" s="28" t="str">
        <f>IF(ISNUMBER(EToTable[[#This Row],[Tdew]]), 0.6108 * EXP( 17.27 * (EToTable[[#This Row],[Tdew]]) / (EToTable[[#This Row],[Tdew]]+237.3)), "")</f>
        <v/>
      </c>
      <c r="W92" s="30" t="str">
        <f xml:space="preserve"> EToTable[[#This Row],[e° (Tdew)]]</f>
        <v/>
      </c>
      <c r="X92" s="28" t="str">
        <f>IF(AND(ISNUMBER(EToTable[[#This Row],[es]]), ISNUMBER(EToTable[[#This Row],[ea]])), EToTable[[#This Row],[es]]-EToTable[[#This Row],[ea]], "")</f>
        <v/>
      </c>
      <c r="Y92" s="35" t="str">
        <f>IF(ISNUMBER(EToTable[[#This Row],[Ra]]), (as+bs)*EToTable[[#This Row],[Ra]], "")</f>
        <v/>
      </c>
      <c r="Z9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2" s="35" t="str">
        <f>IF(ISNUMBER(EToTable[[#This Row],[Rs]]), (1-albedo)*EToTable[[#This Row],[Rs]], "")</f>
        <v/>
      </c>
      <c r="AB9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2" s="35" t="str">
        <f>IF(AND(ISNUMBER(EToTable[[#This Row],[Rns]]), ISNUMBER(EToTable[[#This Row],[Rnl]])), EToTable[[#This Row],[Rns]]-EToTable[[#This Row],[Rnl]], "")</f>
        <v/>
      </c>
      <c r="AD9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3" spans="1:31" x14ac:dyDescent="0.25">
      <c r="A93" s="20"/>
      <c r="B93" s="21"/>
      <c r="C93" s="22"/>
      <c r="D93" s="23"/>
      <c r="E93" s="46"/>
      <c r="F93" s="23"/>
      <c r="G9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3" s="44" t="str">
        <f>IF(AND(ISNUMBER(EToTable[[#This Row],[Сана]]), ISNUMBER(EToTable[[#This Row],[Тмин
(°С)]])), EToTable[[#This Row],[Тмин
(°С)]]-TdewSubtract, "")</f>
        <v/>
      </c>
      <c r="I93" s="38" t="str">
        <f>IF(ISNUMBER(EToTable[[#This Row],[Сана]]), _xlfn.DAYS(EToTable[[#This Row],[Сана]], "1/1/" &amp; YEAR(EToTable[[#This Row],[Сана]])) + 1, "")</f>
        <v/>
      </c>
      <c r="J93" s="35" t="str">
        <f>IF(AND(ISNUMBER(Altitude), ISNUMBER(EToTable[[#This Row],[Сана]])),  ROUND(101.3 * POWER( (293-0.0065 * Altitude) / 293, 5.26), 2), "")</f>
        <v/>
      </c>
      <c r="K93" s="33" t="str">
        <f>IF(ISNUMBER(EToTable[[#This Row],[P]]), (Cp * EToTable[[#This Row],[P]]) / (0.622 * 2.45), "")</f>
        <v/>
      </c>
      <c r="L9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3" s="35" t="str">
        <f>IF(ISNUMBER(EToTable[[#This Row],[J]]), 0.409  * SIN( (2*PI()/365) * EToTable[[#This Row],[J]] - 1.39), "")</f>
        <v/>
      </c>
      <c r="N93" s="30" t="str">
        <f>IF(ISNUMBER(EToTable[[#This Row],[J]]), ROUND(1+0.033 * COS( (2*PI()/365) * EToTable[[#This Row],[J]]), 4), "")</f>
        <v/>
      </c>
      <c r="O93" s="36" t="str">
        <f>IF(AND(ISNUMBER(Latitude), ISNUMBER(EToTable[[#This Row],[Сана]])), ROUND((Latitude / 180) * PI(), 3), "")</f>
        <v/>
      </c>
      <c r="P93" s="35" t="str">
        <f>IF(AND(ISNUMBER(EToTable[[#This Row],[φ]]), ISNUMBER(EToTable[[#This Row],[δ (rad)]])), ACOS( - 1 * TAN(EToTable[[#This Row],[φ]]) * TAN(EToTable[[#This Row],[δ (rad)]])), "")</f>
        <v/>
      </c>
      <c r="Q9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3" s="35" t="str">
        <f xml:space="preserve"> IF(ISNUMBER(EToTable[[#This Row],[ωs]]), ( 24 / PI()) * EToTable[[#This Row],[ωs]], "")</f>
        <v/>
      </c>
      <c r="S93" s="35" t="str">
        <f>IF(ISNUMBER(EToTable[[#This Row],[Тмин
(°С)]]), 0.6108 * EXP( 17.27 * EToTable[[#This Row],[Тмин
(°С)]] / (EToTable[[#This Row],[Тмин
(°С)]]+237.3)), "")</f>
        <v/>
      </c>
      <c r="T93" s="35" t="str">
        <f>IF(ISNUMBER(EToTable[[#This Row],[Тмакс
(°С)]]), 0.6108 * EXP( 17.27 * EToTable[[#This Row],[Тмакс
(°С)]] / (EToTable[[#This Row],[Тмакс
(°С)]]+237.3)), "")</f>
        <v/>
      </c>
      <c r="U93" s="35" t="str">
        <f>IF(AND(ISNUMBER(EToTable[[#This Row],[e° (Tmin)]]), ISNUMBER(EToTable[[#This Row],[e° (Tmax)]])), (EToTable[[#This Row],[e° (Tmax)]]+EToTable[[#This Row],[e° (Tmin)]])/2, "")</f>
        <v/>
      </c>
      <c r="V93" s="28" t="str">
        <f>IF(ISNUMBER(EToTable[[#This Row],[Tdew]]), 0.6108 * EXP( 17.27 * (EToTable[[#This Row],[Tdew]]) / (EToTable[[#This Row],[Tdew]]+237.3)), "")</f>
        <v/>
      </c>
      <c r="W93" s="30" t="str">
        <f xml:space="preserve"> EToTable[[#This Row],[e° (Tdew)]]</f>
        <v/>
      </c>
      <c r="X93" s="28" t="str">
        <f>IF(AND(ISNUMBER(EToTable[[#This Row],[es]]), ISNUMBER(EToTable[[#This Row],[ea]])), EToTable[[#This Row],[es]]-EToTable[[#This Row],[ea]], "")</f>
        <v/>
      </c>
      <c r="Y93" s="35" t="str">
        <f>IF(ISNUMBER(EToTable[[#This Row],[Ra]]), (as+bs)*EToTable[[#This Row],[Ra]], "")</f>
        <v/>
      </c>
      <c r="Z9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3" s="35" t="str">
        <f>IF(ISNUMBER(EToTable[[#This Row],[Rs]]), (1-albedo)*EToTable[[#This Row],[Rs]], "")</f>
        <v/>
      </c>
      <c r="AB9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3" s="35" t="str">
        <f>IF(AND(ISNUMBER(EToTable[[#This Row],[Rns]]), ISNUMBER(EToTable[[#This Row],[Rnl]])), EToTable[[#This Row],[Rns]]-EToTable[[#This Row],[Rnl]], "")</f>
        <v/>
      </c>
      <c r="AD9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4" spans="1:31" x14ac:dyDescent="0.25">
      <c r="A94" s="20"/>
      <c r="B94" s="21"/>
      <c r="C94" s="22"/>
      <c r="D94" s="23"/>
      <c r="E94" s="46"/>
      <c r="F94" s="23"/>
      <c r="G9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4" s="44" t="str">
        <f>IF(AND(ISNUMBER(EToTable[[#This Row],[Сана]]), ISNUMBER(EToTable[[#This Row],[Тмин
(°С)]])), EToTable[[#This Row],[Тмин
(°С)]]-TdewSubtract, "")</f>
        <v/>
      </c>
      <c r="I94" s="38" t="str">
        <f>IF(ISNUMBER(EToTable[[#This Row],[Сана]]), _xlfn.DAYS(EToTable[[#This Row],[Сана]], "1/1/" &amp; YEAR(EToTable[[#This Row],[Сана]])) + 1, "")</f>
        <v/>
      </c>
      <c r="J94" s="35" t="str">
        <f>IF(AND(ISNUMBER(Altitude), ISNUMBER(EToTable[[#This Row],[Сана]])),  ROUND(101.3 * POWER( (293-0.0065 * Altitude) / 293, 5.26), 2), "")</f>
        <v/>
      </c>
      <c r="K94" s="33" t="str">
        <f>IF(ISNUMBER(EToTable[[#This Row],[P]]), (Cp * EToTable[[#This Row],[P]]) / (0.622 * 2.45), "")</f>
        <v/>
      </c>
      <c r="L9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4" s="35" t="str">
        <f>IF(ISNUMBER(EToTable[[#This Row],[J]]), 0.409  * SIN( (2*PI()/365) * EToTable[[#This Row],[J]] - 1.39), "")</f>
        <v/>
      </c>
      <c r="N94" s="30" t="str">
        <f>IF(ISNUMBER(EToTable[[#This Row],[J]]), ROUND(1+0.033 * COS( (2*PI()/365) * EToTable[[#This Row],[J]]), 4), "")</f>
        <v/>
      </c>
      <c r="O94" s="36" t="str">
        <f>IF(AND(ISNUMBER(Latitude), ISNUMBER(EToTable[[#This Row],[Сана]])), ROUND((Latitude / 180) * PI(), 3), "")</f>
        <v/>
      </c>
      <c r="P94" s="35" t="str">
        <f>IF(AND(ISNUMBER(EToTable[[#This Row],[φ]]), ISNUMBER(EToTable[[#This Row],[δ (rad)]])), ACOS( - 1 * TAN(EToTable[[#This Row],[φ]]) * TAN(EToTable[[#This Row],[δ (rad)]])), "")</f>
        <v/>
      </c>
      <c r="Q9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4" s="35" t="str">
        <f xml:space="preserve"> IF(ISNUMBER(EToTable[[#This Row],[ωs]]), ( 24 / PI()) * EToTable[[#This Row],[ωs]], "")</f>
        <v/>
      </c>
      <c r="S94" s="35" t="str">
        <f>IF(ISNUMBER(EToTable[[#This Row],[Тмин
(°С)]]), 0.6108 * EXP( 17.27 * EToTable[[#This Row],[Тмин
(°С)]] / (EToTable[[#This Row],[Тмин
(°С)]]+237.3)), "")</f>
        <v/>
      </c>
      <c r="T94" s="35" t="str">
        <f>IF(ISNUMBER(EToTable[[#This Row],[Тмакс
(°С)]]), 0.6108 * EXP( 17.27 * EToTable[[#This Row],[Тмакс
(°С)]] / (EToTable[[#This Row],[Тмакс
(°С)]]+237.3)), "")</f>
        <v/>
      </c>
      <c r="U94" s="35" t="str">
        <f>IF(AND(ISNUMBER(EToTable[[#This Row],[e° (Tmin)]]), ISNUMBER(EToTable[[#This Row],[e° (Tmax)]])), (EToTable[[#This Row],[e° (Tmax)]]+EToTable[[#This Row],[e° (Tmin)]])/2, "")</f>
        <v/>
      </c>
      <c r="V94" s="28" t="str">
        <f>IF(ISNUMBER(EToTable[[#This Row],[Tdew]]), 0.6108 * EXP( 17.27 * (EToTable[[#This Row],[Tdew]]) / (EToTable[[#This Row],[Tdew]]+237.3)), "")</f>
        <v/>
      </c>
      <c r="W94" s="30" t="str">
        <f xml:space="preserve"> EToTable[[#This Row],[e° (Tdew)]]</f>
        <v/>
      </c>
      <c r="X94" s="28" t="str">
        <f>IF(AND(ISNUMBER(EToTable[[#This Row],[es]]), ISNUMBER(EToTable[[#This Row],[ea]])), EToTable[[#This Row],[es]]-EToTable[[#This Row],[ea]], "")</f>
        <v/>
      </c>
      <c r="Y94" s="35" t="str">
        <f>IF(ISNUMBER(EToTable[[#This Row],[Ra]]), (as+bs)*EToTable[[#This Row],[Ra]], "")</f>
        <v/>
      </c>
      <c r="Z9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4" s="35" t="str">
        <f>IF(ISNUMBER(EToTable[[#This Row],[Rs]]), (1-albedo)*EToTable[[#This Row],[Rs]], "")</f>
        <v/>
      </c>
      <c r="AB9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4" s="35" t="str">
        <f>IF(AND(ISNUMBER(EToTable[[#This Row],[Rns]]), ISNUMBER(EToTable[[#This Row],[Rnl]])), EToTable[[#This Row],[Rns]]-EToTable[[#This Row],[Rnl]], "")</f>
        <v/>
      </c>
      <c r="AD9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5" spans="1:31" x14ac:dyDescent="0.25">
      <c r="A95" s="20"/>
      <c r="B95" s="21"/>
      <c r="C95" s="22"/>
      <c r="D95" s="23"/>
      <c r="E95" s="46"/>
      <c r="F95" s="23"/>
      <c r="G9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5" s="44" t="str">
        <f>IF(AND(ISNUMBER(EToTable[[#This Row],[Сана]]), ISNUMBER(EToTable[[#This Row],[Тмин
(°С)]])), EToTable[[#This Row],[Тмин
(°С)]]-TdewSubtract, "")</f>
        <v/>
      </c>
      <c r="I95" s="38" t="str">
        <f>IF(ISNUMBER(EToTable[[#This Row],[Сана]]), _xlfn.DAYS(EToTable[[#This Row],[Сана]], "1/1/" &amp; YEAR(EToTable[[#This Row],[Сана]])) + 1, "")</f>
        <v/>
      </c>
      <c r="J95" s="35" t="str">
        <f>IF(AND(ISNUMBER(Altitude), ISNUMBER(EToTable[[#This Row],[Сана]])),  ROUND(101.3 * POWER( (293-0.0065 * Altitude) / 293, 5.26), 2), "")</f>
        <v/>
      </c>
      <c r="K95" s="33" t="str">
        <f>IF(ISNUMBER(EToTable[[#This Row],[P]]), (Cp * EToTable[[#This Row],[P]]) / (0.622 * 2.45), "")</f>
        <v/>
      </c>
      <c r="L9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5" s="35" t="str">
        <f>IF(ISNUMBER(EToTable[[#This Row],[J]]), 0.409  * SIN( (2*PI()/365) * EToTable[[#This Row],[J]] - 1.39), "")</f>
        <v/>
      </c>
      <c r="N95" s="30" t="str">
        <f>IF(ISNUMBER(EToTable[[#This Row],[J]]), ROUND(1+0.033 * COS( (2*PI()/365) * EToTable[[#This Row],[J]]), 4), "")</f>
        <v/>
      </c>
      <c r="O95" s="36" t="str">
        <f>IF(AND(ISNUMBER(Latitude), ISNUMBER(EToTable[[#This Row],[Сана]])), ROUND((Latitude / 180) * PI(), 3), "")</f>
        <v/>
      </c>
      <c r="P95" s="35" t="str">
        <f>IF(AND(ISNUMBER(EToTable[[#This Row],[φ]]), ISNUMBER(EToTable[[#This Row],[δ (rad)]])), ACOS( - 1 * TAN(EToTable[[#This Row],[φ]]) * TAN(EToTable[[#This Row],[δ (rad)]])), "")</f>
        <v/>
      </c>
      <c r="Q9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5" s="35" t="str">
        <f xml:space="preserve"> IF(ISNUMBER(EToTable[[#This Row],[ωs]]), ( 24 / PI()) * EToTable[[#This Row],[ωs]], "")</f>
        <v/>
      </c>
      <c r="S95" s="35" t="str">
        <f>IF(ISNUMBER(EToTable[[#This Row],[Тмин
(°С)]]), 0.6108 * EXP( 17.27 * EToTable[[#This Row],[Тмин
(°С)]] / (EToTable[[#This Row],[Тмин
(°С)]]+237.3)), "")</f>
        <v/>
      </c>
      <c r="T95" s="35" t="str">
        <f>IF(ISNUMBER(EToTable[[#This Row],[Тмакс
(°С)]]), 0.6108 * EXP( 17.27 * EToTable[[#This Row],[Тмакс
(°С)]] / (EToTable[[#This Row],[Тмакс
(°С)]]+237.3)), "")</f>
        <v/>
      </c>
      <c r="U95" s="35" t="str">
        <f>IF(AND(ISNUMBER(EToTable[[#This Row],[e° (Tmin)]]), ISNUMBER(EToTable[[#This Row],[e° (Tmax)]])), (EToTable[[#This Row],[e° (Tmax)]]+EToTable[[#This Row],[e° (Tmin)]])/2, "")</f>
        <v/>
      </c>
      <c r="V95" s="28" t="str">
        <f>IF(ISNUMBER(EToTable[[#This Row],[Tdew]]), 0.6108 * EXP( 17.27 * (EToTable[[#This Row],[Tdew]]) / (EToTable[[#This Row],[Tdew]]+237.3)), "")</f>
        <v/>
      </c>
      <c r="W95" s="30" t="str">
        <f xml:space="preserve"> EToTable[[#This Row],[e° (Tdew)]]</f>
        <v/>
      </c>
      <c r="X95" s="28" t="str">
        <f>IF(AND(ISNUMBER(EToTable[[#This Row],[es]]), ISNUMBER(EToTable[[#This Row],[ea]])), EToTable[[#This Row],[es]]-EToTable[[#This Row],[ea]], "")</f>
        <v/>
      </c>
      <c r="Y95" s="35" t="str">
        <f>IF(ISNUMBER(EToTable[[#This Row],[Ra]]), (as+bs)*EToTable[[#This Row],[Ra]], "")</f>
        <v/>
      </c>
      <c r="Z9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5" s="35" t="str">
        <f>IF(ISNUMBER(EToTable[[#This Row],[Rs]]), (1-albedo)*EToTable[[#This Row],[Rs]], "")</f>
        <v/>
      </c>
      <c r="AB9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5" s="35" t="str">
        <f>IF(AND(ISNUMBER(EToTable[[#This Row],[Rns]]), ISNUMBER(EToTable[[#This Row],[Rnl]])), EToTable[[#This Row],[Rns]]-EToTable[[#This Row],[Rnl]], "")</f>
        <v/>
      </c>
      <c r="AD9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6" spans="1:31" x14ac:dyDescent="0.25">
      <c r="A96" s="20"/>
      <c r="B96" s="21"/>
      <c r="C96" s="22"/>
      <c r="D96" s="23"/>
      <c r="E96" s="46"/>
      <c r="F96" s="23"/>
      <c r="G9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6" s="44" t="str">
        <f>IF(AND(ISNUMBER(EToTable[[#This Row],[Сана]]), ISNUMBER(EToTable[[#This Row],[Тмин
(°С)]])), EToTable[[#This Row],[Тмин
(°С)]]-TdewSubtract, "")</f>
        <v/>
      </c>
      <c r="I96" s="38" t="str">
        <f>IF(ISNUMBER(EToTable[[#This Row],[Сана]]), _xlfn.DAYS(EToTable[[#This Row],[Сана]], "1/1/" &amp; YEAR(EToTable[[#This Row],[Сана]])) + 1, "")</f>
        <v/>
      </c>
      <c r="J96" s="35" t="str">
        <f>IF(AND(ISNUMBER(Altitude), ISNUMBER(EToTable[[#This Row],[Сана]])),  ROUND(101.3 * POWER( (293-0.0065 * Altitude) / 293, 5.26), 2), "")</f>
        <v/>
      </c>
      <c r="K96" s="33" t="str">
        <f>IF(ISNUMBER(EToTable[[#This Row],[P]]), (Cp * EToTable[[#This Row],[P]]) / (0.622 * 2.45), "")</f>
        <v/>
      </c>
      <c r="L9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6" s="35" t="str">
        <f>IF(ISNUMBER(EToTable[[#This Row],[J]]), 0.409  * SIN( (2*PI()/365) * EToTable[[#This Row],[J]] - 1.39), "")</f>
        <v/>
      </c>
      <c r="N96" s="30" t="str">
        <f>IF(ISNUMBER(EToTable[[#This Row],[J]]), ROUND(1+0.033 * COS( (2*PI()/365) * EToTable[[#This Row],[J]]), 4), "")</f>
        <v/>
      </c>
      <c r="O96" s="36" t="str">
        <f>IF(AND(ISNUMBER(Latitude), ISNUMBER(EToTable[[#This Row],[Сана]])), ROUND((Latitude / 180) * PI(), 3), "")</f>
        <v/>
      </c>
      <c r="P96" s="35" t="str">
        <f>IF(AND(ISNUMBER(EToTable[[#This Row],[φ]]), ISNUMBER(EToTable[[#This Row],[δ (rad)]])), ACOS( - 1 * TAN(EToTable[[#This Row],[φ]]) * TAN(EToTable[[#This Row],[δ (rad)]])), "")</f>
        <v/>
      </c>
      <c r="Q9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6" s="35" t="str">
        <f xml:space="preserve"> IF(ISNUMBER(EToTable[[#This Row],[ωs]]), ( 24 / PI()) * EToTable[[#This Row],[ωs]], "")</f>
        <v/>
      </c>
      <c r="S96" s="35" t="str">
        <f>IF(ISNUMBER(EToTable[[#This Row],[Тмин
(°С)]]), 0.6108 * EXP( 17.27 * EToTable[[#This Row],[Тмин
(°С)]] / (EToTable[[#This Row],[Тмин
(°С)]]+237.3)), "")</f>
        <v/>
      </c>
      <c r="T96" s="35" t="str">
        <f>IF(ISNUMBER(EToTable[[#This Row],[Тмакс
(°С)]]), 0.6108 * EXP( 17.27 * EToTable[[#This Row],[Тмакс
(°С)]] / (EToTable[[#This Row],[Тмакс
(°С)]]+237.3)), "")</f>
        <v/>
      </c>
      <c r="U96" s="35" t="str">
        <f>IF(AND(ISNUMBER(EToTable[[#This Row],[e° (Tmin)]]), ISNUMBER(EToTable[[#This Row],[e° (Tmax)]])), (EToTable[[#This Row],[e° (Tmax)]]+EToTable[[#This Row],[e° (Tmin)]])/2, "")</f>
        <v/>
      </c>
      <c r="V96" s="28" t="str">
        <f>IF(ISNUMBER(EToTable[[#This Row],[Tdew]]), 0.6108 * EXP( 17.27 * (EToTable[[#This Row],[Tdew]]) / (EToTable[[#This Row],[Tdew]]+237.3)), "")</f>
        <v/>
      </c>
      <c r="W96" s="30" t="str">
        <f xml:space="preserve"> EToTable[[#This Row],[e° (Tdew)]]</f>
        <v/>
      </c>
      <c r="X96" s="28" t="str">
        <f>IF(AND(ISNUMBER(EToTable[[#This Row],[es]]), ISNUMBER(EToTable[[#This Row],[ea]])), EToTable[[#This Row],[es]]-EToTable[[#This Row],[ea]], "")</f>
        <v/>
      </c>
      <c r="Y96" s="35" t="str">
        <f>IF(ISNUMBER(EToTable[[#This Row],[Ra]]), (as+bs)*EToTable[[#This Row],[Ra]], "")</f>
        <v/>
      </c>
      <c r="Z9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6" s="35" t="str">
        <f>IF(ISNUMBER(EToTable[[#This Row],[Rs]]), (1-albedo)*EToTable[[#This Row],[Rs]], "")</f>
        <v/>
      </c>
      <c r="AB9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6" s="35" t="str">
        <f>IF(AND(ISNUMBER(EToTable[[#This Row],[Rns]]), ISNUMBER(EToTable[[#This Row],[Rnl]])), EToTable[[#This Row],[Rns]]-EToTable[[#This Row],[Rnl]], "")</f>
        <v/>
      </c>
      <c r="AD9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7" spans="1:31" x14ac:dyDescent="0.25">
      <c r="A97" s="20"/>
      <c r="B97" s="21"/>
      <c r="C97" s="22"/>
      <c r="D97" s="23"/>
      <c r="E97" s="46"/>
      <c r="F97" s="23"/>
      <c r="G9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7" s="44" t="str">
        <f>IF(AND(ISNUMBER(EToTable[[#This Row],[Сана]]), ISNUMBER(EToTable[[#This Row],[Тмин
(°С)]])), EToTable[[#This Row],[Тмин
(°С)]]-TdewSubtract, "")</f>
        <v/>
      </c>
      <c r="I97" s="38" t="str">
        <f>IF(ISNUMBER(EToTable[[#This Row],[Сана]]), _xlfn.DAYS(EToTable[[#This Row],[Сана]], "1/1/" &amp; YEAR(EToTable[[#This Row],[Сана]])) + 1, "")</f>
        <v/>
      </c>
      <c r="J97" s="35" t="str">
        <f>IF(AND(ISNUMBER(Altitude), ISNUMBER(EToTable[[#This Row],[Сана]])),  ROUND(101.3 * POWER( (293-0.0065 * Altitude) / 293, 5.26), 2), "")</f>
        <v/>
      </c>
      <c r="K97" s="33" t="str">
        <f>IF(ISNUMBER(EToTable[[#This Row],[P]]), (Cp * EToTable[[#This Row],[P]]) / (0.622 * 2.45), "")</f>
        <v/>
      </c>
      <c r="L9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7" s="35" t="str">
        <f>IF(ISNUMBER(EToTable[[#This Row],[J]]), 0.409  * SIN( (2*PI()/365) * EToTable[[#This Row],[J]] - 1.39), "")</f>
        <v/>
      </c>
      <c r="N97" s="30" t="str">
        <f>IF(ISNUMBER(EToTable[[#This Row],[J]]), ROUND(1+0.033 * COS( (2*PI()/365) * EToTable[[#This Row],[J]]), 4), "")</f>
        <v/>
      </c>
      <c r="O97" s="36" t="str">
        <f>IF(AND(ISNUMBER(Latitude), ISNUMBER(EToTable[[#This Row],[Сана]])), ROUND((Latitude / 180) * PI(), 3), "")</f>
        <v/>
      </c>
      <c r="P97" s="35" t="str">
        <f>IF(AND(ISNUMBER(EToTable[[#This Row],[φ]]), ISNUMBER(EToTable[[#This Row],[δ (rad)]])), ACOS( - 1 * TAN(EToTable[[#This Row],[φ]]) * TAN(EToTable[[#This Row],[δ (rad)]])), "")</f>
        <v/>
      </c>
      <c r="Q9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7" s="35" t="str">
        <f xml:space="preserve"> IF(ISNUMBER(EToTable[[#This Row],[ωs]]), ( 24 / PI()) * EToTable[[#This Row],[ωs]], "")</f>
        <v/>
      </c>
      <c r="S97" s="35" t="str">
        <f>IF(ISNUMBER(EToTable[[#This Row],[Тмин
(°С)]]), 0.6108 * EXP( 17.27 * EToTable[[#This Row],[Тмин
(°С)]] / (EToTable[[#This Row],[Тмин
(°С)]]+237.3)), "")</f>
        <v/>
      </c>
      <c r="T97" s="35" t="str">
        <f>IF(ISNUMBER(EToTable[[#This Row],[Тмакс
(°С)]]), 0.6108 * EXP( 17.27 * EToTable[[#This Row],[Тмакс
(°С)]] / (EToTable[[#This Row],[Тмакс
(°С)]]+237.3)), "")</f>
        <v/>
      </c>
      <c r="U97" s="35" t="str">
        <f>IF(AND(ISNUMBER(EToTable[[#This Row],[e° (Tmin)]]), ISNUMBER(EToTable[[#This Row],[e° (Tmax)]])), (EToTable[[#This Row],[e° (Tmax)]]+EToTable[[#This Row],[e° (Tmin)]])/2, "")</f>
        <v/>
      </c>
      <c r="V97" s="28" t="str">
        <f>IF(ISNUMBER(EToTable[[#This Row],[Tdew]]), 0.6108 * EXP( 17.27 * (EToTable[[#This Row],[Tdew]]) / (EToTable[[#This Row],[Tdew]]+237.3)), "")</f>
        <v/>
      </c>
      <c r="W97" s="30" t="str">
        <f xml:space="preserve"> EToTable[[#This Row],[e° (Tdew)]]</f>
        <v/>
      </c>
      <c r="X97" s="28" t="str">
        <f>IF(AND(ISNUMBER(EToTable[[#This Row],[es]]), ISNUMBER(EToTable[[#This Row],[ea]])), EToTable[[#This Row],[es]]-EToTable[[#This Row],[ea]], "")</f>
        <v/>
      </c>
      <c r="Y97" s="35" t="str">
        <f>IF(ISNUMBER(EToTable[[#This Row],[Ra]]), (as+bs)*EToTable[[#This Row],[Ra]], "")</f>
        <v/>
      </c>
      <c r="Z9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7" s="35" t="str">
        <f>IF(ISNUMBER(EToTable[[#This Row],[Rs]]), (1-albedo)*EToTable[[#This Row],[Rs]], "")</f>
        <v/>
      </c>
      <c r="AB9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7" s="35" t="str">
        <f>IF(AND(ISNUMBER(EToTable[[#This Row],[Rns]]), ISNUMBER(EToTable[[#This Row],[Rnl]])), EToTable[[#This Row],[Rns]]-EToTable[[#This Row],[Rnl]], "")</f>
        <v/>
      </c>
      <c r="AD9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8" spans="1:31" x14ac:dyDescent="0.25">
      <c r="A98" s="20"/>
      <c r="B98" s="21"/>
      <c r="C98" s="22"/>
      <c r="D98" s="23"/>
      <c r="E98" s="46"/>
      <c r="F98" s="23"/>
      <c r="G9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8" s="44" t="str">
        <f>IF(AND(ISNUMBER(EToTable[[#This Row],[Сана]]), ISNUMBER(EToTable[[#This Row],[Тмин
(°С)]])), EToTable[[#This Row],[Тмин
(°С)]]-TdewSubtract, "")</f>
        <v/>
      </c>
      <c r="I98" s="38" t="str">
        <f>IF(ISNUMBER(EToTable[[#This Row],[Сана]]), _xlfn.DAYS(EToTable[[#This Row],[Сана]], "1/1/" &amp; YEAR(EToTable[[#This Row],[Сана]])) + 1, "")</f>
        <v/>
      </c>
      <c r="J98" s="35" t="str">
        <f>IF(AND(ISNUMBER(Altitude), ISNUMBER(EToTable[[#This Row],[Сана]])),  ROUND(101.3 * POWER( (293-0.0065 * Altitude) / 293, 5.26), 2), "")</f>
        <v/>
      </c>
      <c r="K98" s="33" t="str">
        <f>IF(ISNUMBER(EToTable[[#This Row],[P]]), (Cp * EToTable[[#This Row],[P]]) / (0.622 * 2.45), "")</f>
        <v/>
      </c>
      <c r="L9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8" s="35" t="str">
        <f>IF(ISNUMBER(EToTable[[#This Row],[J]]), 0.409  * SIN( (2*PI()/365) * EToTable[[#This Row],[J]] - 1.39), "")</f>
        <v/>
      </c>
      <c r="N98" s="30" t="str">
        <f>IF(ISNUMBER(EToTable[[#This Row],[J]]), ROUND(1+0.033 * COS( (2*PI()/365) * EToTable[[#This Row],[J]]), 4), "")</f>
        <v/>
      </c>
      <c r="O98" s="36" t="str">
        <f>IF(AND(ISNUMBER(Latitude), ISNUMBER(EToTable[[#This Row],[Сана]])), ROUND((Latitude / 180) * PI(), 3), "")</f>
        <v/>
      </c>
      <c r="P98" s="35" t="str">
        <f>IF(AND(ISNUMBER(EToTable[[#This Row],[φ]]), ISNUMBER(EToTable[[#This Row],[δ (rad)]])), ACOS( - 1 * TAN(EToTable[[#This Row],[φ]]) * TAN(EToTable[[#This Row],[δ (rad)]])), "")</f>
        <v/>
      </c>
      <c r="Q9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8" s="35" t="str">
        <f xml:space="preserve"> IF(ISNUMBER(EToTable[[#This Row],[ωs]]), ( 24 / PI()) * EToTable[[#This Row],[ωs]], "")</f>
        <v/>
      </c>
      <c r="S98" s="35" t="str">
        <f>IF(ISNUMBER(EToTable[[#This Row],[Тмин
(°С)]]), 0.6108 * EXP( 17.27 * EToTable[[#This Row],[Тмин
(°С)]] / (EToTable[[#This Row],[Тмин
(°С)]]+237.3)), "")</f>
        <v/>
      </c>
      <c r="T98" s="35" t="str">
        <f>IF(ISNUMBER(EToTable[[#This Row],[Тмакс
(°С)]]), 0.6108 * EXP( 17.27 * EToTable[[#This Row],[Тмакс
(°С)]] / (EToTable[[#This Row],[Тмакс
(°С)]]+237.3)), "")</f>
        <v/>
      </c>
      <c r="U98" s="35" t="str">
        <f>IF(AND(ISNUMBER(EToTable[[#This Row],[e° (Tmin)]]), ISNUMBER(EToTable[[#This Row],[e° (Tmax)]])), (EToTable[[#This Row],[e° (Tmax)]]+EToTable[[#This Row],[e° (Tmin)]])/2, "")</f>
        <v/>
      </c>
      <c r="V98" s="28" t="str">
        <f>IF(ISNUMBER(EToTable[[#This Row],[Tdew]]), 0.6108 * EXP( 17.27 * (EToTable[[#This Row],[Tdew]]) / (EToTable[[#This Row],[Tdew]]+237.3)), "")</f>
        <v/>
      </c>
      <c r="W98" s="30" t="str">
        <f xml:space="preserve"> EToTable[[#This Row],[e° (Tdew)]]</f>
        <v/>
      </c>
      <c r="X98" s="28" t="str">
        <f>IF(AND(ISNUMBER(EToTable[[#This Row],[es]]), ISNUMBER(EToTable[[#This Row],[ea]])), EToTable[[#This Row],[es]]-EToTable[[#This Row],[ea]], "")</f>
        <v/>
      </c>
      <c r="Y98" s="35" t="str">
        <f>IF(ISNUMBER(EToTable[[#This Row],[Ra]]), (as+bs)*EToTable[[#This Row],[Ra]], "")</f>
        <v/>
      </c>
      <c r="Z9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8" s="35" t="str">
        <f>IF(ISNUMBER(EToTable[[#This Row],[Rs]]), (1-albedo)*EToTable[[#This Row],[Rs]], "")</f>
        <v/>
      </c>
      <c r="AB9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8" s="35" t="str">
        <f>IF(AND(ISNUMBER(EToTable[[#This Row],[Rns]]), ISNUMBER(EToTable[[#This Row],[Rnl]])), EToTable[[#This Row],[Rns]]-EToTable[[#This Row],[Rnl]], "")</f>
        <v/>
      </c>
      <c r="AD9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99" spans="1:31" x14ac:dyDescent="0.25">
      <c r="A99" s="20"/>
      <c r="B99" s="21"/>
      <c r="C99" s="22"/>
      <c r="D99" s="23"/>
      <c r="E99" s="46"/>
      <c r="F99" s="23"/>
      <c r="G9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99" s="44" t="str">
        <f>IF(AND(ISNUMBER(EToTable[[#This Row],[Сана]]), ISNUMBER(EToTable[[#This Row],[Тмин
(°С)]])), EToTable[[#This Row],[Тмин
(°С)]]-TdewSubtract, "")</f>
        <v/>
      </c>
      <c r="I99" s="38" t="str">
        <f>IF(ISNUMBER(EToTable[[#This Row],[Сана]]), _xlfn.DAYS(EToTable[[#This Row],[Сана]], "1/1/" &amp; YEAR(EToTable[[#This Row],[Сана]])) + 1, "")</f>
        <v/>
      </c>
      <c r="J99" s="35" t="str">
        <f>IF(AND(ISNUMBER(Altitude), ISNUMBER(EToTable[[#This Row],[Сана]])),  ROUND(101.3 * POWER( (293-0.0065 * Altitude) / 293, 5.26), 2), "")</f>
        <v/>
      </c>
      <c r="K99" s="33" t="str">
        <f>IF(ISNUMBER(EToTable[[#This Row],[P]]), (Cp * EToTable[[#This Row],[P]]) / (0.622 * 2.45), "")</f>
        <v/>
      </c>
      <c r="L9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99" s="35" t="str">
        <f>IF(ISNUMBER(EToTable[[#This Row],[J]]), 0.409  * SIN( (2*PI()/365) * EToTable[[#This Row],[J]] - 1.39), "")</f>
        <v/>
      </c>
      <c r="N99" s="30" t="str">
        <f>IF(ISNUMBER(EToTable[[#This Row],[J]]), ROUND(1+0.033 * COS( (2*PI()/365) * EToTable[[#This Row],[J]]), 4), "")</f>
        <v/>
      </c>
      <c r="O99" s="36" t="str">
        <f>IF(AND(ISNUMBER(Latitude), ISNUMBER(EToTable[[#This Row],[Сана]])), ROUND((Latitude / 180) * PI(), 3), "")</f>
        <v/>
      </c>
      <c r="P99" s="35" t="str">
        <f>IF(AND(ISNUMBER(EToTable[[#This Row],[φ]]), ISNUMBER(EToTable[[#This Row],[δ (rad)]])), ACOS( - 1 * TAN(EToTable[[#This Row],[φ]]) * TAN(EToTable[[#This Row],[δ (rad)]])), "")</f>
        <v/>
      </c>
      <c r="Q9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99" s="35" t="str">
        <f xml:space="preserve"> IF(ISNUMBER(EToTable[[#This Row],[ωs]]), ( 24 / PI()) * EToTable[[#This Row],[ωs]], "")</f>
        <v/>
      </c>
      <c r="S99" s="35" t="str">
        <f>IF(ISNUMBER(EToTable[[#This Row],[Тмин
(°С)]]), 0.6108 * EXP( 17.27 * EToTable[[#This Row],[Тмин
(°С)]] / (EToTable[[#This Row],[Тмин
(°С)]]+237.3)), "")</f>
        <v/>
      </c>
      <c r="T99" s="35" t="str">
        <f>IF(ISNUMBER(EToTable[[#This Row],[Тмакс
(°С)]]), 0.6108 * EXP( 17.27 * EToTable[[#This Row],[Тмакс
(°С)]] / (EToTable[[#This Row],[Тмакс
(°С)]]+237.3)), "")</f>
        <v/>
      </c>
      <c r="U99" s="35" t="str">
        <f>IF(AND(ISNUMBER(EToTable[[#This Row],[e° (Tmin)]]), ISNUMBER(EToTable[[#This Row],[e° (Tmax)]])), (EToTable[[#This Row],[e° (Tmax)]]+EToTable[[#This Row],[e° (Tmin)]])/2, "")</f>
        <v/>
      </c>
      <c r="V99" s="28" t="str">
        <f>IF(ISNUMBER(EToTable[[#This Row],[Tdew]]), 0.6108 * EXP( 17.27 * (EToTable[[#This Row],[Tdew]]) / (EToTable[[#This Row],[Tdew]]+237.3)), "")</f>
        <v/>
      </c>
      <c r="W99" s="30" t="str">
        <f xml:space="preserve"> EToTable[[#This Row],[e° (Tdew)]]</f>
        <v/>
      </c>
      <c r="X99" s="28" t="str">
        <f>IF(AND(ISNUMBER(EToTable[[#This Row],[es]]), ISNUMBER(EToTable[[#This Row],[ea]])), EToTable[[#This Row],[es]]-EToTable[[#This Row],[ea]], "")</f>
        <v/>
      </c>
      <c r="Y99" s="35" t="str">
        <f>IF(ISNUMBER(EToTable[[#This Row],[Ra]]), (as+bs)*EToTable[[#This Row],[Ra]], "")</f>
        <v/>
      </c>
      <c r="Z9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99" s="35" t="str">
        <f>IF(ISNUMBER(EToTable[[#This Row],[Rs]]), (1-albedo)*EToTable[[#This Row],[Rs]], "")</f>
        <v/>
      </c>
      <c r="AB9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99" s="35" t="str">
        <f>IF(AND(ISNUMBER(EToTable[[#This Row],[Rns]]), ISNUMBER(EToTable[[#This Row],[Rnl]])), EToTable[[#This Row],[Rns]]-EToTable[[#This Row],[Rnl]], "")</f>
        <v/>
      </c>
      <c r="AD9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9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0" spans="1:31" x14ac:dyDescent="0.25">
      <c r="A100" s="20"/>
      <c r="B100" s="21"/>
      <c r="C100" s="22"/>
      <c r="D100" s="23"/>
      <c r="E100" s="46"/>
      <c r="F100" s="23"/>
      <c r="G10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0" s="44" t="str">
        <f>IF(AND(ISNUMBER(EToTable[[#This Row],[Сана]]), ISNUMBER(EToTable[[#This Row],[Тмин
(°С)]])), EToTable[[#This Row],[Тмин
(°С)]]-TdewSubtract, "")</f>
        <v/>
      </c>
      <c r="I100" s="38" t="str">
        <f>IF(ISNUMBER(EToTable[[#This Row],[Сана]]), _xlfn.DAYS(EToTable[[#This Row],[Сана]], "1/1/" &amp; YEAR(EToTable[[#This Row],[Сана]])) + 1, "")</f>
        <v/>
      </c>
      <c r="J100" s="35" t="str">
        <f>IF(AND(ISNUMBER(Altitude), ISNUMBER(EToTable[[#This Row],[Сана]])),  ROUND(101.3 * POWER( (293-0.0065 * Altitude) / 293, 5.26), 2), "")</f>
        <v/>
      </c>
      <c r="K100" s="33" t="str">
        <f>IF(ISNUMBER(EToTable[[#This Row],[P]]), (Cp * EToTable[[#This Row],[P]]) / (0.622 * 2.45), "")</f>
        <v/>
      </c>
      <c r="L10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0" s="35" t="str">
        <f>IF(ISNUMBER(EToTable[[#This Row],[J]]), 0.409  * SIN( (2*PI()/365) * EToTable[[#This Row],[J]] - 1.39), "")</f>
        <v/>
      </c>
      <c r="N100" s="30" t="str">
        <f>IF(ISNUMBER(EToTable[[#This Row],[J]]), ROUND(1+0.033 * COS( (2*PI()/365) * EToTable[[#This Row],[J]]), 4), "")</f>
        <v/>
      </c>
      <c r="O100" s="36" t="str">
        <f>IF(AND(ISNUMBER(Latitude), ISNUMBER(EToTable[[#This Row],[Сана]])), ROUND((Latitude / 180) * PI(), 3), "")</f>
        <v/>
      </c>
      <c r="P100" s="35" t="str">
        <f>IF(AND(ISNUMBER(EToTable[[#This Row],[φ]]), ISNUMBER(EToTable[[#This Row],[δ (rad)]])), ACOS( - 1 * TAN(EToTable[[#This Row],[φ]]) * TAN(EToTable[[#This Row],[δ (rad)]])), "")</f>
        <v/>
      </c>
      <c r="Q10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0" s="35" t="str">
        <f xml:space="preserve"> IF(ISNUMBER(EToTable[[#This Row],[ωs]]), ( 24 / PI()) * EToTable[[#This Row],[ωs]], "")</f>
        <v/>
      </c>
      <c r="S100" s="35" t="str">
        <f>IF(ISNUMBER(EToTable[[#This Row],[Тмин
(°С)]]), 0.6108 * EXP( 17.27 * EToTable[[#This Row],[Тмин
(°С)]] / (EToTable[[#This Row],[Тмин
(°С)]]+237.3)), "")</f>
        <v/>
      </c>
      <c r="T100" s="35" t="str">
        <f>IF(ISNUMBER(EToTable[[#This Row],[Тмакс
(°С)]]), 0.6108 * EXP( 17.27 * EToTable[[#This Row],[Тмакс
(°С)]] / (EToTable[[#This Row],[Тмакс
(°С)]]+237.3)), "")</f>
        <v/>
      </c>
      <c r="U100" s="35" t="str">
        <f>IF(AND(ISNUMBER(EToTable[[#This Row],[e° (Tmin)]]), ISNUMBER(EToTable[[#This Row],[e° (Tmax)]])), (EToTable[[#This Row],[e° (Tmax)]]+EToTable[[#This Row],[e° (Tmin)]])/2, "")</f>
        <v/>
      </c>
      <c r="V100" s="28" t="str">
        <f>IF(ISNUMBER(EToTable[[#This Row],[Tdew]]), 0.6108 * EXP( 17.27 * (EToTable[[#This Row],[Tdew]]) / (EToTable[[#This Row],[Tdew]]+237.3)), "")</f>
        <v/>
      </c>
      <c r="W100" s="30" t="str">
        <f xml:space="preserve"> EToTable[[#This Row],[e° (Tdew)]]</f>
        <v/>
      </c>
      <c r="X100" s="28" t="str">
        <f>IF(AND(ISNUMBER(EToTable[[#This Row],[es]]), ISNUMBER(EToTable[[#This Row],[ea]])), EToTable[[#This Row],[es]]-EToTable[[#This Row],[ea]], "")</f>
        <v/>
      </c>
      <c r="Y100" s="35" t="str">
        <f>IF(ISNUMBER(EToTable[[#This Row],[Ra]]), (as+bs)*EToTable[[#This Row],[Ra]], "")</f>
        <v/>
      </c>
      <c r="Z10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0" s="35" t="str">
        <f>IF(ISNUMBER(EToTable[[#This Row],[Rs]]), (1-albedo)*EToTable[[#This Row],[Rs]], "")</f>
        <v/>
      </c>
      <c r="AB10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0" s="35" t="str">
        <f>IF(AND(ISNUMBER(EToTable[[#This Row],[Rns]]), ISNUMBER(EToTable[[#This Row],[Rnl]])), EToTable[[#This Row],[Rns]]-EToTable[[#This Row],[Rnl]], "")</f>
        <v/>
      </c>
      <c r="AD10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1" spans="1:31" x14ac:dyDescent="0.25">
      <c r="A101" s="20"/>
      <c r="B101" s="21"/>
      <c r="C101" s="22"/>
      <c r="D101" s="23"/>
      <c r="E101" s="46"/>
      <c r="F101" s="23"/>
      <c r="G10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1" s="44" t="str">
        <f>IF(AND(ISNUMBER(EToTable[[#This Row],[Сана]]), ISNUMBER(EToTable[[#This Row],[Тмин
(°С)]])), EToTable[[#This Row],[Тмин
(°С)]]-TdewSubtract, "")</f>
        <v/>
      </c>
      <c r="I101" s="38" t="str">
        <f>IF(ISNUMBER(EToTable[[#This Row],[Сана]]), _xlfn.DAYS(EToTable[[#This Row],[Сана]], "1/1/" &amp; YEAR(EToTable[[#This Row],[Сана]])) + 1, "")</f>
        <v/>
      </c>
      <c r="J101" s="35" t="str">
        <f>IF(AND(ISNUMBER(Altitude), ISNUMBER(EToTable[[#This Row],[Сана]])),  ROUND(101.3 * POWER( (293-0.0065 * Altitude) / 293, 5.26), 2), "")</f>
        <v/>
      </c>
      <c r="K101" s="33" t="str">
        <f>IF(ISNUMBER(EToTable[[#This Row],[P]]), (Cp * EToTable[[#This Row],[P]]) / (0.622 * 2.45), "")</f>
        <v/>
      </c>
      <c r="L10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1" s="35" t="str">
        <f>IF(ISNUMBER(EToTable[[#This Row],[J]]), 0.409  * SIN( (2*PI()/365) * EToTable[[#This Row],[J]] - 1.39), "")</f>
        <v/>
      </c>
      <c r="N101" s="30" t="str">
        <f>IF(ISNUMBER(EToTable[[#This Row],[J]]), ROUND(1+0.033 * COS( (2*PI()/365) * EToTable[[#This Row],[J]]), 4), "")</f>
        <v/>
      </c>
      <c r="O101" s="36" t="str">
        <f>IF(AND(ISNUMBER(Latitude), ISNUMBER(EToTable[[#This Row],[Сана]])), ROUND((Latitude / 180) * PI(), 3), "")</f>
        <v/>
      </c>
      <c r="P101" s="35" t="str">
        <f>IF(AND(ISNUMBER(EToTable[[#This Row],[φ]]), ISNUMBER(EToTable[[#This Row],[δ (rad)]])), ACOS( - 1 * TAN(EToTable[[#This Row],[φ]]) * TAN(EToTable[[#This Row],[δ (rad)]])), "")</f>
        <v/>
      </c>
      <c r="Q10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1" s="35" t="str">
        <f xml:space="preserve"> IF(ISNUMBER(EToTable[[#This Row],[ωs]]), ( 24 / PI()) * EToTable[[#This Row],[ωs]], "")</f>
        <v/>
      </c>
      <c r="S101" s="35" t="str">
        <f>IF(ISNUMBER(EToTable[[#This Row],[Тмин
(°С)]]), 0.6108 * EXP( 17.27 * EToTable[[#This Row],[Тмин
(°С)]] / (EToTable[[#This Row],[Тмин
(°С)]]+237.3)), "")</f>
        <v/>
      </c>
      <c r="T101" s="35" t="str">
        <f>IF(ISNUMBER(EToTable[[#This Row],[Тмакс
(°С)]]), 0.6108 * EXP( 17.27 * EToTable[[#This Row],[Тмакс
(°С)]] / (EToTable[[#This Row],[Тмакс
(°С)]]+237.3)), "")</f>
        <v/>
      </c>
      <c r="U101" s="35" t="str">
        <f>IF(AND(ISNUMBER(EToTable[[#This Row],[e° (Tmin)]]), ISNUMBER(EToTable[[#This Row],[e° (Tmax)]])), (EToTable[[#This Row],[e° (Tmax)]]+EToTable[[#This Row],[e° (Tmin)]])/2, "")</f>
        <v/>
      </c>
      <c r="V101" s="28" t="str">
        <f>IF(ISNUMBER(EToTable[[#This Row],[Tdew]]), 0.6108 * EXP( 17.27 * (EToTable[[#This Row],[Tdew]]) / (EToTable[[#This Row],[Tdew]]+237.3)), "")</f>
        <v/>
      </c>
      <c r="W101" s="30" t="str">
        <f xml:space="preserve"> EToTable[[#This Row],[e° (Tdew)]]</f>
        <v/>
      </c>
      <c r="X101" s="28" t="str">
        <f>IF(AND(ISNUMBER(EToTable[[#This Row],[es]]), ISNUMBER(EToTable[[#This Row],[ea]])), EToTable[[#This Row],[es]]-EToTable[[#This Row],[ea]], "")</f>
        <v/>
      </c>
      <c r="Y101" s="35" t="str">
        <f>IF(ISNUMBER(EToTable[[#This Row],[Ra]]), (as+bs)*EToTable[[#This Row],[Ra]], "")</f>
        <v/>
      </c>
      <c r="Z10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1" s="35" t="str">
        <f>IF(ISNUMBER(EToTable[[#This Row],[Rs]]), (1-albedo)*EToTable[[#This Row],[Rs]], "")</f>
        <v/>
      </c>
      <c r="AB10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1" s="35" t="str">
        <f>IF(AND(ISNUMBER(EToTable[[#This Row],[Rns]]), ISNUMBER(EToTable[[#This Row],[Rnl]])), EToTable[[#This Row],[Rns]]-EToTable[[#This Row],[Rnl]], "")</f>
        <v/>
      </c>
      <c r="AD10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2" spans="1:31" x14ac:dyDescent="0.25">
      <c r="A102" s="20"/>
      <c r="B102" s="21"/>
      <c r="C102" s="22"/>
      <c r="D102" s="23"/>
      <c r="E102" s="46"/>
      <c r="F102" s="23"/>
      <c r="G10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2" s="44" t="str">
        <f>IF(AND(ISNUMBER(EToTable[[#This Row],[Сана]]), ISNUMBER(EToTable[[#This Row],[Тмин
(°С)]])), EToTable[[#This Row],[Тмин
(°С)]]-TdewSubtract, "")</f>
        <v/>
      </c>
      <c r="I102" s="38" t="str">
        <f>IF(ISNUMBER(EToTable[[#This Row],[Сана]]), _xlfn.DAYS(EToTable[[#This Row],[Сана]], "1/1/" &amp; YEAR(EToTable[[#This Row],[Сана]])) + 1, "")</f>
        <v/>
      </c>
      <c r="J102" s="35" t="str">
        <f>IF(AND(ISNUMBER(Altitude), ISNUMBER(EToTable[[#This Row],[Сана]])),  ROUND(101.3 * POWER( (293-0.0065 * Altitude) / 293, 5.26), 2), "")</f>
        <v/>
      </c>
      <c r="K102" s="33" t="str">
        <f>IF(ISNUMBER(EToTable[[#This Row],[P]]), (Cp * EToTable[[#This Row],[P]]) / (0.622 * 2.45), "")</f>
        <v/>
      </c>
      <c r="L10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2" s="35" t="str">
        <f>IF(ISNUMBER(EToTable[[#This Row],[J]]), 0.409  * SIN( (2*PI()/365) * EToTable[[#This Row],[J]] - 1.39), "")</f>
        <v/>
      </c>
      <c r="N102" s="30" t="str">
        <f>IF(ISNUMBER(EToTable[[#This Row],[J]]), ROUND(1+0.033 * COS( (2*PI()/365) * EToTable[[#This Row],[J]]), 4), "")</f>
        <v/>
      </c>
      <c r="O102" s="36" t="str">
        <f>IF(AND(ISNUMBER(Latitude), ISNUMBER(EToTable[[#This Row],[Сана]])), ROUND((Latitude / 180) * PI(), 3), "")</f>
        <v/>
      </c>
      <c r="P102" s="35" t="str">
        <f>IF(AND(ISNUMBER(EToTable[[#This Row],[φ]]), ISNUMBER(EToTable[[#This Row],[δ (rad)]])), ACOS( - 1 * TAN(EToTable[[#This Row],[φ]]) * TAN(EToTable[[#This Row],[δ (rad)]])), "")</f>
        <v/>
      </c>
      <c r="Q10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2" s="35" t="str">
        <f xml:space="preserve"> IF(ISNUMBER(EToTable[[#This Row],[ωs]]), ( 24 / PI()) * EToTable[[#This Row],[ωs]], "")</f>
        <v/>
      </c>
      <c r="S102" s="35" t="str">
        <f>IF(ISNUMBER(EToTable[[#This Row],[Тмин
(°С)]]), 0.6108 * EXP( 17.27 * EToTable[[#This Row],[Тмин
(°С)]] / (EToTable[[#This Row],[Тмин
(°С)]]+237.3)), "")</f>
        <v/>
      </c>
      <c r="T102" s="35" t="str">
        <f>IF(ISNUMBER(EToTable[[#This Row],[Тмакс
(°С)]]), 0.6108 * EXP( 17.27 * EToTable[[#This Row],[Тмакс
(°С)]] / (EToTable[[#This Row],[Тмакс
(°С)]]+237.3)), "")</f>
        <v/>
      </c>
      <c r="U102" s="35" t="str">
        <f>IF(AND(ISNUMBER(EToTable[[#This Row],[e° (Tmin)]]), ISNUMBER(EToTable[[#This Row],[e° (Tmax)]])), (EToTable[[#This Row],[e° (Tmax)]]+EToTable[[#This Row],[e° (Tmin)]])/2, "")</f>
        <v/>
      </c>
      <c r="V102" s="28" t="str">
        <f>IF(ISNUMBER(EToTable[[#This Row],[Tdew]]), 0.6108 * EXP( 17.27 * (EToTable[[#This Row],[Tdew]]) / (EToTable[[#This Row],[Tdew]]+237.3)), "")</f>
        <v/>
      </c>
      <c r="W102" s="30" t="str">
        <f xml:space="preserve"> EToTable[[#This Row],[e° (Tdew)]]</f>
        <v/>
      </c>
      <c r="X102" s="28" t="str">
        <f>IF(AND(ISNUMBER(EToTable[[#This Row],[es]]), ISNUMBER(EToTable[[#This Row],[ea]])), EToTable[[#This Row],[es]]-EToTable[[#This Row],[ea]], "")</f>
        <v/>
      </c>
      <c r="Y102" s="35" t="str">
        <f>IF(ISNUMBER(EToTable[[#This Row],[Ra]]), (as+bs)*EToTable[[#This Row],[Ra]], "")</f>
        <v/>
      </c>
      <c r="Z10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2" s="35" t="str">
        <f>IF(ISNUMBER(EToTable[[#This Row],[Rs]]), (1-albedo)*EToTable[[#This Row],[Rs]], "")</f>
        <v/>
      </c>
      <c r="AB10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2" s="35" t="str">
        <f>IF(AND(ISNUMBER(EToTable[[#This Row],[Rns]]), ISNUMBER(EToTable[[#This Row],[Rnl]])), EToTable[[#This Row],[Rns]]-EToTable[[#This Row],[Rnl]], "")</f>
        <v/>
      </c>
      <c r="AD10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3" spans="1:31" x14ac:dyDescent="0.25">
      <c r="A103" s="20"/>
      <c r="B103" s="21"/>
      <c r="C103" s="22"/>
      <c r="D103" s="23"/>
      <c r="E103" s="46"/>
      <c r="F103" s="23"/>
      <c r="G10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3" s="44" t="str">
        <f>IF(AND(ISNUMBER(EToTable[[#This Row],[Сана]]), ISNUMBER(EToTable[[#This Row],[Тмин
(°С)]])), EToTable[[#This Row],[Тмин
(°С)]]-TdewSubtract, "")</f>
        <v/>
      </c>
      <c r="I103" s="38" t="str">
        <f>IF(ISNUMBER(EToTable[[#This Row],[Сана]]), _xlfn.DAYS(EToTable[[#This Row],[Сана]], "1/1/" &amp; YEAR(EToTable[[#This Row],[Сана]])) + 1, "")</f>
        <v/>
      </c>
      <c r="J103" s="35" t="str">
        <f>IF(AND(ISNUMBER(Altitude), ISNUMBER(EToTable[[#This Row],[Сана]])),  ROUND(101.3 * POWER( (293-0.0065 * Altitude) / 293, 5.26), 2), "")</f>
        <v/>
      </c>
      <c r="K103" s="33" t="str">
        <f>IF(ISNUMBER(EToTable[[#This Row],[P]]), (Cp * EToTable[[#This Row],[P]]) / (0.622 * 2.45), "")</f>
        <v/>
      </c>
      <c r="L10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3" s="35" t="str">
        <f>IF(ISNUMBER(EToTable[[#This Row],[J]]), 0.409  * SIN( (2*PI()/365) * EToTable[[#This Row],[J]] - 1.39), "")</f>
        <v/>
      </c>
      <c r="N103" s="30" t="str">
        <f>IF(ISNUMBER(EToTable[[#This Row],[J]]), ROUND(1+0.033 * COS( (2*PI()/365) * EToTable[[#This Row],[J]]), 4), "")</f>
        <v/>
      </c>
      <c r="O103" s="36" t="str">
        <f>IF(AND(ISNUMBER(Latitude), ISNUMBER(EToTable[[#This Row],[Сана]])), ROUND((Latitude / 180) * PI(), 3), "")</f>
        <v/>
      </c>
      <c r="P103" s="35" t="str">
        <f>IF(AND(ISNUMBER(EToTable[[#This Row],[φ]]), ISNUMBER(EToTable[[#This Row],[δ (rad)]])), ACOS( - 1 * TAN(EToTable[[#This Row],[φ]]) * TAN(EToTable[[#This Row],[δ (rad)]])), "")</f>
        <v/>
      </c>
      <c r="Q10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3" s="35" t="str">
        <f xml:space="preserve"> IF(ISNUMBER(EToTable[[#This Row],[ωs]]), ( 24 / PI()) * EToTable[[#This Row],[ωs]], "")</f>
        <v/>
      </c>
      <c r="S103" s="35" t="str">
        <f>IF(ISNUMBER(EToTable[[#This Row],[Тмин
(°С)]]), 0.6108 * EXP( 17.27 * EToTable[[#This Row],[Тмин
(°С)]] / (EToTable[[#This Row],[Тмин
(°С)]]+237.3)), "")</f>
        <v/>
      </c>
      <c r="T103" s="35" t="str">
        <f>IF(ISNUMBER(EToTable[[#This Row],[Тмакс
(°С)]]), 0.6108 * EXP( 17.27 * EToTable[[#This Row],[Тмакс
(°С)]] / (EToTable[[#This Row],[Тмакс
(°С)]]+237.3)), "")</f>
        <v/>
      </c>
      <c r="U103" s="35" t="str">
        <f>IF(AND(ISNUMBER(EToTable[[#This Row],[e° (Tmin)]]), ISNUMBER(EToTable[[#This Row],[e° (Tmax)]])), (EToTable[[#This Row],[e° (Tmax)]]+EToTable[[#This Row],[e° (Tmin)]])/2, "")</f>
        <v/>
      </c>
      <c r="V103" s="28" t="str">
        <f>IF(ISNUMBER(EToTable[[#This Row],[Tdew]]), 0.6108 * EXP( 17.27 * (EToTable[[#This Row],[Tdew]]) / (EToTable[[#This Row],[Tdew]]+237.3)), "")</f>
        <v/>
      </c>
      <c r="W103" s="30" t="str">
        <f xml:space="preserve"> EToTable[[#This Row],[e° (Tdew)]]</f>
        <v/>
      </c>
      <c r="X103" s="28" t="str">
        <f>IF(AND(ISNUMBER(EToTable[[#This Row],[es]]), ISNUMBER(EToTable[[#This Row],[ea]])), EToTable[[#This Row],[es]]-EToTable[[#This Row],[ea]], "")</f>
        <v/>
      </c>
      <c r="Y103" s="35" t="str">
        <f>IF(ISNUMBER(EToTable[[#This Row],[Ra]]), (as+bs)*EToTable[[#This Row],[Ra]], "")</f>
        <v/>
      </c>
      <c r="Z10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3" s="35" t="str">
        <f>IF(ISNUMBER(EToTable[[#This Row],[Rs]]), (1-albedo)*EToTable[[#This Row],[Rs]], "")</f>
        <v/>
      </c>
      <c r="AB10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3" s="35" t="str">
        <f>IF(AND(ISNUMBER(EToTable[[#This Row],[Rns]]), ISNUMBER(EToTable[[#This Row],[Rnl]])), EToTable[[#This Row],[Rns]]-EToTable[[#This Row],[Rnl]], "")</f>
        <v/>
      </c>
      <c r="AD10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4" spans="1:31" x14ac:dyDescent="0.25">
      <c r="A104" s="20"/>
      <c r="B104" s="21"/>
      <c r="C104" s="22"/>
      <c r="D104" s="23"/>
      <c r="E104" s="46"/>
      <c r="F104" s="23"/>
      <c r="G10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4" s="44" t="str">
        <f>IF(AND(ISNUMBER(EToTable[[#This Row],[Сана]]), ISNUMBER(EToTable[[#This Row],[Тмин
(°С)]])), EToTable[[#This Row],[Тмин
(°С)]]-TdewSubtract, "")</f>
        <v/>
      </c>
      <c r="I104" s="38" t="str">
        <f>IF(ISNUMBER(EToTable[[#This Row],[Сана]]), _xlfn.DAYS(EToTable[[#This Row],[Сана]], "1/1/" &amp; YEAR(EToTable[[#This Row],[Сана]])) + 1, "")</f>
        <v/>
      </c>
      <c r="J104" s="35" t="str">
        <f>IF(AND(ISNUMBER(Altitude), ISNUMBER(EToTable[[#This Row],[Сана]])),  ROUND(101.3 * POWER( (293-0.0065 * Altitude) / 293, 5.26), 2), "")</f>
        <v/>
      </c>
      <c r="K104" s="33" t="str">
        <f>IF(ISNUMBER(EToTable[[#This Row],[P]]), (Cp * EToTable[[#This Row],[P]]) / (0.622 * 2.45), "")</f>
        <v/>
      </c>
      <c r="L10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4" s="35" t="str">
        <f>IF(ISNUMBER(EToTable[[#This Row],[J]]), 0.409  * SIN( (2*PI()/365) * EToTable[[#This Row],[J]] - 1.39), "")</f>
        <v/>
      </c>
      <c r="N104" s="30" t="str">
        <f>IF(ISNUMBER(EToTable[[#This Row],[J]]), ROUND(1+0.033 * COS( (2*PI()/365) * EToTable[[#This Row],[J]]), 4), "")</f>
        <v/>
      </c>
      <c r="O104" s="36" t="str">
        <f>IF(AND(ISNUMBER(Latitude), ISNUMBER(EToTable[[#This Row],[Сана]])), ROUND((Latitude / 180) * PI(), 3), "")</f>
        <v/>
      </c>
      <c r="P104" s="35" t="str">
        <f>IF(AND(ISNUMBER(EToTable[[#This Row],[φ]]), ISNUMBER(EToTable[[#This Row],[δ (rad)]])), ACOS( - 1 * TAN(EToTable[[#This Row],[φ]]) * TAN(EToTable[[#This Row],[δ (rad)]])), "")</f>
        <v/>
      </c>
      <c r="Q10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4" s="35" t="str">
        <f xml:space="preserve"> IF(ISNUMBER(EToTable[[#This Row],[ωs]]), ( 24 / PI()) * EToTable[[#This Row],[ωs]], "")</f>
        <v/>
      </c>
      <c r="S104" s="35" t="str">
        <f>IF(ISNUMBER(EToTable[[#This Row],[Тмин
(°С)]]), 0.6108 * EXP( 17.27 * EToTable[[#This Row],[Тмин
(°С)]] / (EToTable[[#This Row],[Тмин
(°С)]]+237.3)), "")</f>
        <v/>
      </c>
      <c r="T104" s="35" t="str">
        <f>IF(ISNUMBER(EToTable[[#This Row],[Тмакс
(°С)]]), 0.6108 * EXP( 17.27 * EToTable[[#This Row],[Тмакс
(°С)]] / (EToTable[[#This Row],[Тмакс
(°С)]]+237.3)), "")</f>
        <v/>
      </c>
      <c r="U104" s="35" t="str">
        <f>IF(AND(ISNUMBER(EToTable[[#This Row],[e° (Tmin)]]), ISNUMBER(EToTable[[#This Row],[e° (Tmax)]])), (EToTable[[#This Row],[e° (Tmax)]]+EToTable[[#This Row],[e° (Tmin)]])/2, "")</f>
        <v/>
      </c>
      <c r="V104" s="28" t="str">
        <f>IF(ISNUMBER(EToTable[[#This Row],[Tdew]]), 0.6108 * EXP( 17.27 * (EToTable[[#This Row],[Tdew]]) / (EToTable[[#This Row],[Tdew]]+237.3)), "")</f>
        <v/>
      </c>
      <c r="W104" s="30" t="str">
        <f xml:space="preserve"> EToTable[[#This Row],[e° (Tdew)]]</f>
        <v/>
      </c>
      <c r="X104" s="28" t="str">
        <f>IF(AND(ISNUMBER(EToTable[[#This Row],[es]]), ISNUMBER(EToTable[[#This Row],[ea]])), EToTable[[#This Row],[es]]-EToTable[[#This Row],[ea]], "")</f>
        <v/>
      </c>
      <c r="Y104" s="35" t="str">
        <f>IF(ISNUMBER(EToTable[[#This Row],[Ra]]), (as+bs)*EToTable[[#This Row],[Ra]], "")</f>
        <v/>
      </c>
      <c r="Z10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4" s="35" t="str">
        <f>IF(ISNUMBER(EToTable[[#This Row],[Rs]]), (1-albedo)*EToTable[[#This Row],[Rs]], "")</f>
        <v/>
      </c>
      <c r="AB10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4" s="35" t="str">
        <f>IF(AND(ISNUMBER(EToTable[[#This Row],[Rns]]), ISNUMBER(EToTable[[#This Row],[Rnl]])), EToTable[[#This Row],[Rns]]-EToTable[[#This Row],[Rnl]], "")</f>
        <v/>
      </c>
      <c r="AD10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5" spans="1:31" x14ac:dyDescent="0.25">
      <c r="A105" s="20"/>
      <c r="B105" s="21"/>
      <c r="C105" s="22"/>
      <c r="D105" s="23"/>
      <c r="E105" s="46"/>
      <c r="F105" s="23"/>
      <c r="G10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5" s="44" t="str">
        <f>IF(AND(ISNUMBER(EToTable[[#This Row],[Сана]]), ISNUMBER(EToTable[[#This Row],[Тмин
(°С)]])), EToTable[[#This Row],[Тмин
(°С)]]-TdewSubtract, "")</f>
        <v/>
      </c>
      <c r="I105" s="38" t="str">
        <f>IF(ISNUMBER(EToTable[[#This Row],[Сана]]), _xlfn.DAYS(EToTable[[#This Row],[Сана]], "1/1/" &amp; YEAR(EToTable[[#This Row],[Сана]])) + 1, "")</f>
        <v/>
      </c>
      <c r="J105" s="35" t="str">
        <f>IF(AND(ISNUMBER(Altitude), ISNUMBER(EToTable[[#This Row],[Сана]])),  ROUND(101.3 * POWER( (293-0.0065 * Altitude) / 293, 5.26), 2), "")</f>
        <v/>
      </c>
      <c r="K105" s="33" t="str">
        <f>IF(ISNUMBER(EToTable[[#This Row],[P]]), (Cp * EToTable[[#This Row],[P]]) / (0.622 * 2.45), "")</f>
        <v/>
      </c>
      <c r="L10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5" s="35" t="str">
        <f>IF(ISNUMBER(EToTable[[#This Row],[J]]), 0.409  * SIN( (2*PI()/365) * EToTable[[#This Row],[J]] - 1.39), "")</f>
        <v/>
      </c>
      <c r="N105" s="30" t="str">
        <f>IF(ISNUMBER(EToTable[[#This Row],[J]]), ROUND(1+0.033 * COS( (2*PI()/365) * EToTable[[#This Row],[J]]), 4), "")</f>
        <v/>
      </c>
      <c r="O105" s="36" t="str">
        <f>IF(AND(ISNUMBER(Latitude), ISNUMBER(EToTable[[#This Row],[Сана]])), ROUND((Latitude / 180) * PI(), 3), "")</f>
        <v/>
      </c>
      <c r="P105" s="35" t="str">
        <f>IF(AND(ISNUMBER(EToTable[[#This Row],[φ]]), ISNUMBER(EToTable[[#This Row],[δ (rad)]])), ACOS( - 1 * TAN(EToTable[[#This Row],[φ]]) * TAN(EToTable[[#This Row],[δ (rad)]])), "")</f>
        <v/>
      </c>
      <c r="Q10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5" s="35" t="str">
        <f xml:space="preserve"> IF(ISNUMBER(EToTable[[#This Row],[ωs]]), ( 24 / PI()) * EToTable[[#This Row],[ωs]], "")</f>
        <v/>
      </c>
      <c r="S105" s="35" t="str">
        <f>IF(ISNUMBER(EToTable[[#This Row],[Тмин
(°С)]]), 0.6108 * EXP( 17.27 * EToTable[[#This Row],[Тмин
(°С)]] / (EToTable[[#This Row],[Тмин
(°С)]]+237.3)), "")</f>
        <v/>
      </c>
      <c r="T105" s="35" t="str">
        <f>IF(ISNUMBER(EToTable[[#This Row],[Тмакс
(°С)]]), 0.6108 * EXP( 17.27 * EToTable[[#This Row],[Тмакс
(°С)]] / (EToTable[[#This Row],[Тмакс
(°С)]]+237.3)), "")</f>
        <v/>
      </c>
      <c r="U105" s="35" t="str">
        <f>IF(AND(ISNUMBER(EToTable[[#This Row],[e° (Tmin)]]), ISNUMBER(EToTable[[#This Row],[e° (Tmax)]])), (EToTable[[#This Row],[e° (Tmax)]]+EToTable[[#This Row],[e° (Tmin)]])/2, "")</f>
        <v/>
      </c>
      <c r="V105" s="28" t="str">
        <f>IF(ISNUMBER(EToTable[[#This Row],[Tdew]]), 0.6108 * EXP( 17.27 * (EToTable[[#This Row],[Tdew]]) / (EToTable[[#This Row],[Tdew]]+237.3)), "")</f>
        <v/>
      </c>
      <c r="W105" s="30" t="str">
        <f xml:space="preserve"> EToTable[[#This Row],[e° (Tdew)]]</f>
        <v/>
      </c>
      <c r="X105" s="28" t="str">
        <f>IF(AND(ISNUMBER(EToTable[[#This Row],[es]]), ISNUMBER(EToTable[[#This Row],[ea]])), EToTable[[#This Row],[es]]-EToTable[[#This Row],[ea]], "")</f>
        <v/>
      </c>
      <c r="Y105" s="35" t="str">
        <f>IF(ISNUMBER(EToTable[[#This Row],[Ra]]), (as+bs)*EToTable[[#This Row],[Ra]], "")</f>
        <v/>
      </c>
      <c r="Z10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5" s="35" t="str">
        <f>IF(ISNUMBER(EToTable[[#This Row],[Rs]]), (1-albedo)*EToTable[[#This Row],[Rs]], "")</f>
        <v/>
      </c>
      <c r="AB10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5" s="35" t="str">
        <f>IF(AND(ISNUMBER(EToTable[[#This Row],[Rns]]), ISNUMBER(EToTable[[#This Row],[Rnl]])), EToTable[[#This Row],[Rns]]-EToTable[[#This Row],[Rnl]], "")</f>
        <v/>
      </c>
      <c r="AD10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6" spans="1:31" x14ac:dyDescent="0.25">
      <c r="A106" s="20"/>
      <c r="B106" s="21"/>
      <c r="C106" s="22"/>
      <c r="D106" s="23"/>
      <c r="E106" s="46"/>
      <c r="F106" s="23"/>
      <c r="G10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6" s="44" t="str">
        <f>IF(AND(ISNUMBER(EToTable[[#This Row],[Сана]]), ISNUMBER(EToTable[[#This Row],[Тмин
(°С)]])), EToTable[[#This Row],[Тмин
(°С)]]-TdewSubtract, "")</f>
        <v/>
      </c>
      <c r="I106" s="38" t="str">
        <f>IF(ISNUMBER(EToTable[[#This Row],[Сана]]), _xlfn.DAYS(EToTable[[#This Row],[Сана]], "1/1/" &amp; YEAR(EToTable[[#This Row],[Сана]])) + 1, "")</f>
        <v/>
      </c>
      <c r="J106" s="35" t="str">
        <f>IF(AND(ISNUMBER(Altitude), ISNUMBER(EToTable[[#This Row],[Сана]])),  ROUND(101.3 * POWER( (293-0.0065 * Altitude) / 293, 5.26), 2), "")</f>
        <v/>
      </c>
      <c r="K106" s="33" t="str">
        <f>IF(ISNUMBER(EToTable[[#This Row],[P]]), (Cp * EToTable[[#This Row],[P]]) / (0.622 * 2.45), "")</f>
        <v/>
      </c>
      <c r="L10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6" s="35" t="str">
        <f>IF(ISNUMBER(EToTable[[#This Row],[J]]), 0.409  * SIN( (2*PI()/365) * EToTable[[#This Row],[J]] - 1.39), "")</f>
        <v/>
      </c>
      <c r="N106" s="30" t="str">
        <f>IF(ISNUMBER(EToTable[[#This Row],[J]]), ROUND(1+0.033 * COS( (2*PI()/365) * EToTable[[#This Row],[J]]), 4), "")</f>
        <v/>
      </c>
      <c r="O106" s="36" t="str">
        <f>IF(AND(ISNUMBER(Latitude), ISNUMBER(EToTable[[#This Row],[Сана]])), ROUND((Latitude / 180) * PI(), 3), "")</f>
        <v/>
      </c>
      <c r="P106" s="35" t="str">
        <f>IF(AND(ISNUMBER(EToTable[[#This Row],[φ]]), ISNUMBER(EToTable[[#This Row],[δ (rad)]])), ACOS( - 1 * TAN(EToTable[[#This Row],[φ]]) * TAN(EToTable[[#This Row],[δ (rad)]])), "")</f>
        <v/>
      </c>
      <c r="Q10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6" s="35" t="str">
        <f xml:space="preserve"> IF(ISNUMBER(EToTable[[#This Row],[ωs]]), ( 24 / PI()) * EToTable[[#This Row],[ωs]], "")</f>
        <v/>
      </c>
      <c r="S106" s="35" t="str">
        <f>IF(ISNUMBER(EToTable[[#This Row],[Тмин
(°С)]]), 0.6108 * EXP( 17.27 * EToTable[[#This Row],[Тмин
(°С)]] / (EToTable[[#This Row],[Тмин
(°С)]]+237.3)), "")</f>
        <v/>
      </c>
      <c r="T106" s="35" t="str">
        <f>IF(ISNUMBER(EToTable[[#This Row],[Тмакс
(°С)]]), 0.6108 * EXP( 17.27 * EToTable[[#This Row],[Тмакс
(°С)]] / (EToTable[[#This Row],[Тмакс
(°С)]]+237.3)), "")</f>
        <v/>
      </c>
      <c r="U106" s="35" t="str">
        <f>IF(AND(ISNUMBER(EToTable[[#This Row],[e° (Tmin)]]), ISNUMBER(EToTable[[#This Row],[e° (Tmax)]])), (EToTable[[#This Row],[e° (Tmax)]]+EToTable[[#This Row],[e° (Tmin)]])/2, "")</f>
        <v/>
      </c>
      <c r="V106" s="28" t="str">
        <f>IF(ISNUMBER(EToTable[[#This Row],[Tdew]]), 0.6108 * EXP( 17.27 * (EToTable[[#This Row],[Tdew]]) / (EToTable[[#This Row],[Tdew]]+237.3)), "")</f>
        <v/>
      </c>
      <c r="W106" s="30" t="str">
        <f xml:space="preserve"> EToTable[[#This Row],[e° (Tdew)]]</f>
        <v/>
      </c>
      <c r="X106" s="28" t="str">
        <f>IF(AND(ISNUMBER(EToTable[[#This Row],[es]]), ISNUMBER(EToTable[[#This Row],[ea]])), EToTable[[#This Row],[es]]-EToTable[[#This Row],[ea]], "")</f>
        <v/>
      </c>
      <c r="Y106" s="35" t="str">
        <f>IF(ISNUMBER(EToTable[[#This Row],[Ra]]), (as+bs)*EToTable[[#This Row],[Ra]], "")</f>
        <v/>
      </c>
      <c r="Z10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6" s="35" t="str">
        <f>IF(ISNUMBER(EToTable[[#This Row],[Rs]]), (1-albedo)*EToTable[[#This Row],[Rs]], "")</f>
        <v/>
      </c>
      <c r="AB10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6" s="35" t="str">
        <f>IF(AND(ISNUMBER(EToTable[[#This Row],[Rns]]), ISNUMBER(EToTable[[#This Row],[Rnl]])), EToTable[[#This Row],[Rns]]-EToTable[[#This Row],[Rnl]], "")</f>
        <v/>
      </c>
      <c r="AD10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7" spans="1:31" x14ac:dyDescent="0.25">
      <c r="A107" s="20"/>
      <c r="B107" s="21"/>
      <c r="C107" s="22"/>
      <c r="D107" s="23"/>
      <c r="E107" s="46"/>
      <c r="F107" s="23"/>
      <c r="G10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7" s="44" t="str">
        <f>IF(AND(ISNUMBER(EToTable[[#This Row],[Сана]]), ISNUMBER(EToTable[[#This Row],[Тмин
(°С)]])), EToTable[[#This Row],[Тмин
(°С)]]-TdewSubtract, "")</f>
        <v/>
      </c>
      <c r="I107" s="38" t="str">
        <f>IF(ISNUMBER(EToTable[[#This Row],[Сана]]), _xlfn.DAYS(EToTable[[#This Row],[Сана]], "1/1/" &amp; YEAR(EToTable[[#This Row],[Сана]])) + 1, "")</f>
        <v/>
      </c>
      <c r="J107" s="35" t="str">
        <f>IF(AND(ISNUMBER(Altitude), ISNUMBER(EToTable[[#This Row],[Сана]])),  ROUND(101.3 * POWER( (293-0.0065 * Altitude) / 293, 5.26), 2), "")</f>
        <v/>
      </c>
      <c r="K107" s="33" t="str">
        <f>IF(ISNUMBER(EToTable[[#This Row],[P]]), (Cp * EToTable[[#This Row],[P]]) / (0.622 * 2.45), "")</f>
        <v/>
      </c>
      <c r="L10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7" s="35" t="str">
        <f>IF(ISNUMBER(EToTable[[#This Row],[J]]), 0.409  * SIN( (2*PI()/365) * EToTable[[#This Row],[J]] - 1.39), "")</f>
        <v/>
      </c>
      <c r="N107" s="30" t="str">
        <f>IF(ISNUMBER(EToTable[[#This Row],[J]]), ROUND(1+0.033 * COS( (2*PI()/365) * EToTable[[#This Row],[J]]), 4), "")</f>
        <v/>
      </c>
      <c r="O107" s="36" t="str">
        <f>IF(AND(ISNUMBER(Latitude), ISNUMBER(EToTable[[#This Row],[Сана]])), ROUND((Latitude / 180) * PI(), 3), "")</f>
        <v/>
      </c>
      <c r="P107" s="35" t="str">
        <f>IF(AND(ISNUMBER(EToTable[[#This Row],[φ]]), ISNUMBER(EToTable[[#This Row],[δ (rad)]])), ACOS( - 1 * TAN(EToTable[[#This Row],[φ]]) * TAN(EToTable[[#This Row],[δ (rad)]])), "")</f>
        <v/>
      </c>
      <c r="Q10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7" s="35" t="str">
        <f xml:space="preserve"> IF(ISNUMBER(EToTable[[#This Row],[ωs]]), ( 24 / PI()) * EToTable[[#This Row],[ωs]], "")</f>
        <v/>
      </c>
      <c r="S107" s="35" t="str">
        <f>IF(ISNUMBER(EToTable[[#This Row],[Тмин
(°С)]]), 0.6108 * EXP( 17.27 * EToTable[[#This Row],[Тмин
(°С)]] / (EToTable[[#This Row],[Тмин
(°С)]]+237.3)), "")</f>
        <v/>
      </c>
      <c r="T107" s="35" t="str">
        <f>IF(ISNUMBER(EToTable[[#This Row],[Тмакс
(°С)]]), 0.6108 * EXP( 17.27 * EToTable[[#This Row],[Тмакс
(°С)]] / (EToTable[[#This Row],[Тмакс
(°С)]]+237.3)), "")</f>
        <v/>
      </c>
      <c r="U107" s="35" t="str">
        <f>IF(AND(ISNUMBER(EToTable[[#This Row],[e° (Tmin)]]), ISNUMBER(EToTable[[#This Row],[e° (Tmax)]])), (EToTable[[#This Row],[e° (Tmax)]]+EToTable[[#This Row],[e° (Tmin)]])/2, "")</f>
        <v/>
      </c>
      <c r="V107" s="28" t="str">
        <f>IF(ISNUMBER(EToTable[[#This Row],[Tdew]]), 0.6108 * EXP( 17.27 * (EToTable[[#This Row],[Tdew]]) / (EToTable[[#This Row],[Tdew]]+237.3)), "")</f>
        <v/>
      </c>
      <c r="W107" s="30" t="str">
        <f xml:space="preserve"> EToTable[[#This Row],[e° (Tdew)]]</f>
        <v/>
      </c>
      <c r="X107" s="28" t="str">
        <f>IF(AND(ISNUMBER(EToTable[[#This Row],[es]]), ISNUMBER(EToTable[[#This Row],[ea]])), EToTable[[#This Row],[es]]-EToTable[[#This Row],[ea]], "")</f>
        <v/>
      </c>
      <c r="Y107" s="35" t="str">
        <f>IF(ISNUMBER(EToTable[[#This Row],[Ra]]), (as+bs)*EToTable[[#This Row],[Ra]], "")</f>
        <v/>
      </c>
      <c r="Z10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7" s="35" t="str">
        <f>IF(ISNUMBER(EToTable[[#This Row],[Rs]]), (1-albedo)*EToTable[[#This Row],[Rs]], "")</f>
        <v/>
      </c>
      <c r="AB10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7" s="35" t="str">
        <f>IF(AND(ISNUMBER(EToTable[[#This Row],[Rns]]), ISNUMBER(EToTable[[#This Row],[Rnl]])), EToTable[[#This Row],[Rns]]-EToTable[[#This Row],[Rnl]], "")</f>
        <v/>
      </c>
      <c r="AD10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8" spans="1:31" x14ac:dyDescent="0.25">
      <c r="A108" s="20"/>
      <c r="B108" s="21"/>
      <c r="C108" s="22"/>
      <c r="D108" s="23"/>
      <c r="E108" s="46"/>
      <c r="F108" s="23"/>
      <c r="G10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8" s="44" t="str">
        <f>IF(AND(ISNUMBER(EToTable[[#This Row],[Сана]]), ISNUMBER(EToTable[[#This Row],[Тмин
(°С)]])), EToTable[[#This Row],[Тмин
(°С)]]-TdewSubtract, "")</f>
        <v/>
      </c>
      <c r="I108" s="38" t="str">
        <f>IF(ISNUMBER(EToTable[[#This Row],[Сана]]), _xlfn.DAYS(EToTable[[#This Row],[Сана]], "1/1/" &amp; YEAR(EToTable[[#This Row],[Сана]])) + 1, "")</f>
        <v/>
      </c>
      <c r="J108" s="35" t="str">
        <f>IF(AND(ISNUMBER(Altitude), ISNUMBER(EToTable[[#This Row],[Сана]])),  ROUND(101.3 * POWER( (293-0.0065 * Altitude) / 293, 5.26), 2), "")</f>
        <v/>
      </c>
      <c r="K108" s="33" t="str">
        <f>IF(ISNUMBER(EToTable[[#This Row],[P]]), (Cp * EToTable[[#This Row],[P]]) / (0.622 * 2.45), "")</f>
        <v/>
      </c>
      <c r="L10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8" s="35" t="str">
        <f>IF(ISNUMBER(EToTable[[#This Row],[J]]), 0.409  * SIN( (2*PI()/365) * EToTable[[#This Row],[J]] - 1.39), "")</f>
        <v/>
      </c>
      <c r="N108" s="30" t="str">
        <f>IF(ISNUMBER(EToTable[[#This Row],[J]]), ROUND(1+0.033 * COS( (2*PI()/365) * EToTable[[#This Row],[J]]), 4), "")</f>
        <v/>
      </c>
      <c r="O108" s="36" t="str">
        <f>IF(AND(ISNUMBER(Latitude), ISNUMBER(EToTable[[#This Row],[Сана]])), ROUND((Latitude / 180) * PI(), 3), "")</f>
        <v/>
      </c>
      <c r="P108" s="35" t="str">
        <f>IF(AND(ISNUMBER(EToTable[[#This Row],[φ]]), ISNUMBER(EToTable[[#This Row],[δ (rad)]])), ACOS( - 1 * TAN(EToTable[[#This Row],[φ]]) * TAN(EToTable[[#This Row],[δ (rad)]])), "")</f>
        <v/>
      </c>
      <c r="Q10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8" s="35" t="str">
        <f xml:space="preserve"> IF(ISNUMBER(EToTable[[#This Row],[ωs]]), ( 24 / PI()) * EToTable[[#This Row],[ωs]], "")</f>
        <v/>
      </c>
      <c r="S108" s="35" t="str">
        <f>IF(ISNUMBER(EToTable[[#This Row],[Тмин
(°С)]]), 0.6108 * EXP( 17.27 * EToTable[[#This Row],[Тмин
(°С)]] / (EToTable[[#This Row],[Тмин
(°С)]]+237.3)), "")</f>
        <v/>
      </c>
      <c r="T108" s="35" t="str">
        <f>IF(ISNUMBER(EToTable[[#This Row],[Тмакс
(°С)]]), 0.6108 * EXP( 17.27 * EToTable[[#This Row],[Тмакс
(°С)]] / (EToTable[[#This Row],[Тмакс
(°С)]]+237.3)), "")</f>
        <v/>
      </c>
      <c r="U108" s="35" t="str">
        <f>IF(AND(ISNUMBER(EToTable[[#This Row],[e° (Tmin)]]), ISNUMBER(EToTable[[#This Row],[e° (Tmax)]])), (EToTable[[#This Row],[e° (Tmax)]]+EToTable[[#This Row],[e° (Tmin)]])/2, "")</f>
        <v/>
      </c>
      <c r="V108" s="28" t="str">
        <f>IF(ISNUMBER(EToTable[[#This Row],[Tdew]]), 0.6108 * EXP( 17.27 * (EToTable[[#This Row],[Tdew]]) / (EToTable[[#This Row],[Tdew]]+237.3)), "")</f>
        <v/>
      </c>
      <c r="W108" s="30" t="str">
        <f xml:space="preserve"> EToTable[[#This Row],[e° (Tdew)]]</f>
        <v/>
      </c>
      <c r="X108" s="28" t="str">
        <f>IF(AND(ISNUMBER(EToTable[[#This Row],[es]]), ISNUMBER(EToTable[[#This Row],[ea]])), EToTable[[#This Row],[es]]-EToTable[[#This Row],[ea]], "")</f>
        <v/>
      </c>
      <c r="Y108" s="35" t="str">
        <f>IF(ISNUMBER(EToTable[[#This Row],[Ra]]), (as+bs)*EToTable[[#This Row],[Ra]], "")</f>
        <v/>
      </c>
      <c r="Z10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8" s="35" t="str">
        <f>IF(ISNUMBER(EToTable[[#This Row],[Rs]]), (1-albedo)*EToTable[[#This Row],[Rs]], "")</f>
        <v/>
      </c>
      <c r="AB10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8" s="35" t="str">
        <f>IF(AND(ISNUMBER(EToTable[[#This Row],[Rns]]), ISNUMBER(EToTable[[#This Row],[Rnl]])), EToTable[[#This Row],[Rns]]-EToTable[[#This Row],[Rnl]], "")</f>
        <v/>
      </c>
      <c r="AD10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09" spans="1:31" x14ac:dyDescent="0.25">
      <c r="A109" s="20"/>
      <c r="B109" s="21"/>
      <c r="C109" s="22"/>
      <c r="D109" s="23"/>
      <c r="E109" s="46"/>
      <c r="F109" s="23"/>
      <c r="G10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09" s="44" t="str">
        <f>IF(AND(ISNUMBER(EToTable[[#This Row],[Сана]]), ISNUMBER(EToTable[[#This Row],[Тмин
(°С)]])), EToTable[[#This Row],[Тмин
(°С)]]-TdewSubtract, "")</f>
        <v/>
      </c>
      <c r="I109" s="38" t="str">
        <f>IF(ISNUMBER(EToTable[[#This Row],[Сана]]), _xlfn.DAYS(EToTable[[#This Row],[Сана]], "1/1/" &amp; YEAR(EToTable[[#This Row],[Сана]])) + 1, "")</f>
        <v/>
      </c>
      <c r="J109" s="35" t="str">
        <f>IF(AND(ISNUMBER(Altitude), ISNUMBER(EToTable[[#This Row],[Сана]])),  ROUND(101.3 * POWER( (293-0.0065 * Altitude) / 293, 5.26), 2), "")</f>
        <v/>
      </c>
      <c r="K109" s="33" t="str">
        <f>IF(ISNUMBER(EToTable[[#This Row],[P]]), (Cp * EToTable[[#This Row],[P]]) / (0.622 * 2.45), "")</f>
        <v/>
      </c>
      <c r="L10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09" s="35" t="str">
        <f>IF(ISNUMBER(EToTable[[#This Row],[J]]), 0.409  * SIN( (2*PI()/365) * EToTable[[#This Row],[J]] - 1.39), "")</f>
        <v/>
      </c>
      <c r="N109" s="30" t="str">
        <f>IF(ISNUMBER(EToTable[[#This Row],[J]]), ROUND(1+0.033 * COS( (2*PI()/365) * EToTable[[#This Row],[J]]), 4), "")</f>
        <v/>
      </c>
      <c r="O109" s="36" t="str">
        <f>IF(AND(ISNUMBER(Latitude), ISNUMBER(EToTable[[#This Row],[Сана]])), ROUND((Latitude / 180) * PI(), 3), "")</f>
        <v/>
      </c>
      <c r="P109" s="35" t="str">
        <f>IF(AND(ISNUMBER(EToTable[[#This Row],[φ]]), ISNUMBER(EToTable[[#This Row],[δ (rad)]])), ACOS( - 1 * TAN(EToTable[[#This Row],[φ]]) * TAN(EToTable[[#This Row],[δ (rad)]])), "")</f>
        <v/>
      </c>
      <c r="Q10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09" s="35" t="str">
        <f xml:space="preserve"> IF(ISNUMBER(EToTable[[#This Row],[ωs]]), ( 24 / PI()) * EToTable[[#This Row],[ωs]], "")</f>
        <v/>
      </c>
      <c r="S109" s="35" t="str">
        <f>IF(ISNUMBER(EToTable[[#This Row],[Тмин
(°С)]]), 0.6108 * EXP( 17.27 * EToTable[[#This Row],[Тмин
(°С)]] / (EToTable[[#This Row],[Тмин
(°С)]]+237.3)), "")</f>
        <v/>
      </c>
      <c r="T109" s="35" t="str">
        <f>IF(ISNUMBER(EToTable[[#This Row],[Тмакс
(°С)]]), 0.6108 * EXP( 17.27 * EToTable[[#This Row],[Тмакс
(°С)]] / (EToTable[[#This Row],[Тмакс
(°С)]]+237.3)), "")</f>
        <v/>
      </c>
      <c r="U109" s="35" t="str">
        <f>IF(AND(ISNUMBER(EToTable[[#This Row],[e° (Tmin)]]), ISNUMBER(EToTable[[#This Row],[e° (Tmax)]])), (EToTable[[#This Row],[e° (Tmax)]]+EToTable[[#This Row],[e° (Tmin)]])/2, "")</f>
        <v/>
      </c>
      <c r="V109" s="28" t="str">
        <f>IF(ISNUMBER(EToTable[[#This Row],[Tdew]]), 0.6108 * EXP( 17.27 * (EToTable[[#This Row],[Tdew]]) / (EToTable[[#This Row],[Tdew]]+237.3)), "")</f>
        <v/>
      </c>
      <c r="W109" s="30" t="str">
        <f xml:space="preserve"> EToTable[[#This Row],[e° (Tdew)]]</f>
        <v/>
      </c>
      <c r="X109" s="28" t="str">
        <f>IF(AND(ISNUMBER(EToTable[[#This Row],[es]]), ISNUMBER(EToTable[[#This Row],[ea]])), EToTable[[#This Row],[es]]-EToTable[[#This Row],[ea]], "")</f>
        <v/>
      </c>
      <c r="Y109" s="35" t="str">
        <f>IF(ISNUMBER(EToTable[[#This Row],[Ra]]), (as+bs)*EToTable[[#This Row],[Ra]], "")</f>
        <v/>
      </c>
      <c r="Z10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09" s="35" t="str">
        <f>IF(ISNUMBER(EToTable[[#This Row],[Rs]]), (1-albedo)*EToTable[[#This Row],[Rs]], "")</f>
        <v/>
      </c>
      <c r="AB10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09" s="35" t="str">
        <f>IF(AND(ISNUMBER(EToTable[[#This Row],[Rns]]), ISNUMBER(EToTable[[#This Row],[Rnl]])), EToTable[[#This Row],[Rns]]-EToTable[[#This Row],[Rnl]], "")</f>
        <v/>
      </c>
      <c r="AD10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0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0" spans="1:31" x14ac:dyDescent="0.25">
      <c r="A110" s="20"/>
      <c r="B110" s="21"/>
      <c r="C110" s="22"/>
      <c r="D110" s="23"/>
      <c r="E110" s="46"/>
      <c r="F110" s="23"/>
      <c r="G11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0" s="44" t="str">
        <f>IF(AND(ISNUMBER(EToTable[[#This Row],[Сана]]), ISNUMBER(EToTable[[#This Row],[Тмин
(°С)]])), EToTable[[#This Row],[Тмин
(°С)]]-TdewSubtract, "")</f>
        <v/>
      </c>
      <c r="I110" s="38" t="str">
        <f>IF(ISNUMBER(EToTable[[#This Row],[Сана]]), _xlfn.DAYS(EToTable[[#This Row],[Сана]], "1/1/" &amp; YEAR(EToTable[[#This Row],[Сана]])) + 1, "")</f>
        <v/>
      </c>
      <c r="J110" s="35" t="str">
        <f>IF(AND(ISNUMBER(Altitude), ISNUMBER(EToTable[[#This Row],[Сана]])),  ROUND(101.3 * POWER( (293-0.0065 * Altitude) / 293, 5.26), 2), "")</f>
        <v/>
      </c>
      <c r="K110" s="33" t="str">
        <f>IF(ISNUMBER(EToTable[[#This Row],[P]]), (Cp * EToTable[[#This Row],[P]]) / (0.622 * 2.45), "")</f>
        <v/>
      </c>
      <c r="L11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0" s="35" t="str">
        <f>IF(ISNUMBER(EToTable[[#This Row],[J]]), 0.409  * SIN( (2*PI()/365) * EToTable[[#This Row],[J]] - 1.39), "")</f>
        <v/>
      </c>
      <c r="N110" s="30" t="str">
        <f>IF(ISNUMBER(EToTable[[#This Row],[J]]), ROUND(1+0.033 * COS( (2*PI()/365) * EToTable[[#This Row],[J]]), 4), "")</f>
        <v/>
      </c>
      <c r="O110" s="36" t="str">
        <f>IF(AND(ISNUMBER(Latitude), ISNUMBER(EToTable[[#This Row],[Сана]])), ROUND((Latitude / 180) * PI(), 3), "")</f>
        <v/>
      </c>
      <c r="P110" s="35" t="str">
        <f>IF(AND(ISNUMBER(EToTable[[#This Row],[φ]]), ISNUMBER(EToTable[[#This Row],[δ (rad)]])), ACOS( - 1 * TAN(EToTable[[#This Row],[φ]]) * TAN(EToTable[[#This Row],[δ (rad)]])), "")</f>
        <v/>
      </c>
      <c r="Q11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0" s="35" t="str">
        <f xml:space="preserve"> IF(ISNUMBER(EToTable[[#This Row],[ωs]]), ( 24 / PI()) * EToTable[[#This Row],[ωs]], "")</f>
        <v/>
      </c>
      <c r="S110" s="35" t="str">
        <f>IF(ISNUMBER(EToTable[[#This Row],[Тмин
(°С)]]), 0.6108 * EXP( 17.27 * EToTable[[#This Row],[Тмин
(°С)]] / (EToTable[[#This Row],[Тмин
(°С)]]+237.3)), "")</f>
        <v/>
      </c>
      <c r="T110" s="35" t="str">
        <f>IF(ISNUMBER(EToTable[[#This Row],[Тмакс
(°С)]]), 0.6108 * EXP( 17.27 * EToTable[[#This Row],[Тмакс
(°С)]] / (EToTable[[#This Row],[Тмакс
(°С)]]+237.3)), "")</f>
        <v/>
      </c>
      <c r="U110" s="35" t="str">
        <f>IF(AND(ISNUMBER(EToTable[[#This Row],[e° (Tmin)]]), ISNUMBER(EToTable[[#This Row],[e° (Tmax)]])), (EToTable[[#This Row],[e° (Tmax)]]+EToTable[[#This Row],[e° (Tmin)]])/2, "")</f>
        <v/>
      </c>
      <c r="V110" s="28" t="str">
        <f>IF(ISNUMBER(EToTable[[#This Row],[Tdew]]), 0.6108 * EXP( 17.27 * (EToTable[[#This Row],[Tdew]]) / (EToTable[[#This Row],[Tdew]]+237.3)), "")</f>
        <v/>
      </c>
      <c r="W110" s="30" t="str">
        <f xml:space="preserve"> EToTable[[#This Row],[e° (Tdew)]]</f>
        <v/>
      </c>
      <c r="X110" s="28" t="str">
        <f>IF(AND(ISNUMBER(EToTable[[#This Row],[es]]), ISNUMBER(EToTable[[#This Row],[ea]])), EToTable[[#This Row],[es]]-EToTable[[#This Row],[ea]], "")</f>
        <v/>
      </c>
      <c r="Y110" s="35" t="str">
        <f>IF(ISNUMBER(EToTable[[#This Row],[Ra]]), (as+bs)*EToTable[[#This Row],[Ra]], "")</f>
        <v/>
      </c>
      <c r="Z11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0" s="35" t="str">
        <f>IF(ISNUMBER(EToTable[[#This Row],[Rs]]), (1-albedo)*EToTable[[#This Row],[Rs]], "")</f>
        <v/>
      </c>
      <c r="AB11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0" s="35" t="str">
        <f>IF(AND(ISNUMBER(EToTable[[#This Row],[Rns]]), ISNUMBER(EToTable[[#This Row],[Rnl]])), EToTable[[#This Row],[Rns]]-EToTable[[#This Row],[Rnl]], "")</f>
        <v/>
      </c>
      <c r="AD11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1" spans="1:31" x14ac:dyDescent="0.25">
      <c r="A111" s="20"/>
      <c r="B111" s="21"/>
      <c r="C111" s="22"/>
      <c r="D111" s="23"/>
      <c r="E111" s="46"/>
      <c r="F111" s="23"/>
      <c r="G11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1" s="44" t="str">
        <f>IF(AND(ISNUMBER(EToTable[[#This Row],[Сана]]), ISNUMBER(EToTable[[#This Row],[Тмин
(°С)]])), EToTable[[#This Row],[Тмин
(°С)]]-TdewSubtract, "")</f>
        <v/>
      </c>
      <c r="I111" s="38" t="str">
        <f>IF(ISNUMBER(EToTable[[#This Row],[Сана]]), _xlfn.DAYS(EToTable[[#This Row],[Сана]], "1/1/" &amp; YEAR(EToTable[[#This Row],[Сана]])) + 1, "")</f>
        <v/>
      </c>
      <c r="J111" s="35" t="str">
        <f>IF(AND(ISNUMBER(Altitude), ISNUMBER(EToTable[[#This Row],[Сана]])),  ROUND(101.3 * POWER( (293-0.0065 * Altitude) / 293, 5.26), 2), "")</f>
        <v/>
      </c>
      <c r="K111" s="33" t="str">
        <f>IF(ISNUMBER(EToTable[[#This Row],[P]]), (Cp * EToTable[[#This Row],[P]]) / (0.622 * 2.45), "")</f>
        <v/>
      </c>
      <c r="L11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1" s="35" t="str">
        <f>IF(ISNUMBER(EToTable[[#This Row],[J]]), 0.409  * SIN( (2*PI()/365) * EToTable[[#This Row],[J]] - 1.39), "")</f>
        <v/>
      </c>
      <c r="N111" s="30" t="str">
        <f>IF(ISNUMBER(EToTable[[#This Row],[J]]), ROUND(1+0.033 * COS( (2*PI()/365) * EToTable[[#This Row],[J]]), 4), "")</f>
        <v/>
      </c>
      <c r="O111" s="36" t="str">
        <f>IF(AND(ISNUMBER(Latitude), ISNUMBER(EToTable[[#This Row],[Сана]])), ROUND((Latitude / 180) * PI(), 3), "")</f>
        <v/>
      </c>
      <c r="P111" s="35" t="str">
        <f>IF(AND(ISNUMBER(EToTable[[#This Row],[φ]]), ISNUMBER(EToTable[[#This Row],[δ (rad)]])), ACOS( - 1 * TAN(EToTable[[#This Row],[φ]]) * TAN(EToTable[[#This Row],[δ (rad)]])), "")</f>
        <v/>
      </c>
      <c r="Q11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1" s="35" t="str">
        <f xml:space="preserve"> IF(ISNUMBER(EToTable[[#This Row],[ωs]]), ( 24 / PI()) * EToTable[[#This Row],[ωs]], "")</f>
        <v/>
      </c>
      <c r="S111" s="35" t="str">
        <f>IF(ISNUMBER(EToTable[[#This Row],[Тмин
(°С)]]), 0.6108 * EXP( 17.27 * EToTable[[#This Row],[Тмин
(°С)]] / (EToTable[[#This Row],[Тмин
(°С)]]+237.3)), "")</f>
        <v/>
      </c>
      <c r="T111" s="35" t="str">
        <f>IF(ISNUMBER(EToTable[[#This Row],[Тмакс
(°С)]]), 0.6108 * EXP( 17.27 * EToTable[[#This Row],[Тмакс
(°С)]] / (EToTable[[#This Row],[Тмакс
(°С)]]+237.3)), "")</f>
        <v/>
      </c>
      <c r="U111" s="35" t="str">
        <f>IF(AND(ISNUMBER(EToTable[[#This Row],[e° (Tmin)]]), ISNUMBER(EToTable[[#This Row],[e° (Tmax)]])), (EToTable[[#This Row],[e° (Tmax)]]+EToTable[[#This Row],[e° (Tmin)]])/2, "")</f>
        <v/>
      </c>
      <c r="V111" s="28" t="str">
        <f>IF(ISNUMBER(EToTable[[#This Row],[Tdew]]), 0.6108 * EXP( 17.27 * (EToTable[[#This Row],[Tdew]]) / (EToTable[[#This Row],[Tdew]]+237.3)), "")</f>
        <v/>
      </c>
      <c r="W111" s="30" t="str">
        <f xml:space="preserve"> EToTable[[#This Row],[e° (Tdew)]]</f>
        <v/>
      </c>
      <c r="X111" s="28" t="str">
        <f>IF(AND(ISNUMBER(EToTable[[#This Row],[es]]), ISNUMBER(EToTable[[#This Row],[ea]])), EToTable[[#This Row],[es]]-EToTable[[#This Row],[ea]], "")</f>
        <v/>
      </c>
      <c r="Y111" s="35" t="str">
        <f>IF(ISNUMBER(EToTable[[#This Row],[Ra]]), (as+bs)*EToTable[[#This Row],[Ra]], "")</f>
        <v/>
      </c>
      <c r="Z11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1" s="35" t="str">
        <f>IF(ISNUMBER(EToTable[[#This Row],[Rs]]), (1-albedo)*EToTable[[#This Row],[Rs]], "")</f>
        <v/>
      </c>
      <c r="AB11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1" s="35" t="str">
        <f>IF(AND(ISNUMBER(EToTable[[#This Row],[Rns]]), ISNUMBER(EToTable[[#This Row],[Rnl]])), EToTable[[#This Row],[Rns]]-EToTable[[#This Row],[Rnl]], "")</f>
        <v/>
      </c>
      <c r="AD11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2" spans="1:31" x14ac:dyDescent="0.25">
      <c r="A112" s="20"/>
      <c r="B112" s="21"/>
      <c r="C112" s="22"/>
      <c r="D112" s="23"/>
      <c r="E112" s="46"/>
      <c r="F112" s="23"/>
      <c r="G11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2" s="44" t="str">
        <f>IF(AND(ISNUMBER(EToTable[[#This Row],[Сана]]), ISNUMBER(EToTable[[#This Row],[Тмин
(°С)]])), EToTable[[#This Row],[Тмин
(°С)]]-TdewSubtract, "")</f>
        <v/>
      </c>
      <c r="I112" s="38" t="str">
        <f>IF(ISNUMBER(EToTable[[#This Row],[Сана]]), _xlfn.DAYS(EToTable[[#This Row],[Сана]], "1/1/" &amp; YEAR(EToTable[[#This Row],[Сана]])) + 1, "")</f>
        <v/>
      </c>
      <c r="J112" s="35" t="str">
        <f>IF(AND(ISNUMBER(Altitude), ISNUMBER(EToTable[[#This Row],[Сана]])),  ROUND(101.3 * POWER( (293-0.0065 * Altitude) / 293, 5.26), 2), "")</f>
        <v/>
      </c>
      <c r="K112" s="33" t="str">
        <f>IF(ISNUMBER(EToTable[[#This Row],[P]]), (Cp * EToTable[[#This Row],[P]]) / (0.622 * 2.45), "")</f>
        <v/>
      </c>
      <c r="L11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2" s="35" t="str">
        <f>IF(ISNUMBER(EToTable[[#This Row],[J]]), 0.409  * SIN( (2*PI()/365) * EToTable[[#This Row],[J]] - 1.39), "")</f>
        <v/>
      </c>
      <c r="N112" s="30" t="str">
        <f>IF(ISNUMBER(EToTable[[#This Row],[J]]), ROUND(1+0.033 * COS( (2*PI()/365) * EToTable[[#This Row],[J]]), 4), "")</f>
        <v/>
      </c>
      <c r="O112" s="36" t="str">
        <f>IF(AND(ISNUMBER(Latitude), ISNUMBER(EToTable[[#This Row],[Сана]])), ROUND((Latitude / 180) * PI(), 3), "")</f>
        <v/>
      </c>
      <c r="P112" s="35" t="str">
        <f>IF(AND(ISNUMBER(EToTable[[#This Row],[φ]]), ISNUMBER(EToTable[[#This Row],[δ (rad)]])), ACOS( - 1 * TAN(EToTable[[#This Row],[φ]]) * TAN(EToTable[[#This Row],[δ (rad)]])), "")</f>
        <v/>
      </c>
      <c r="Q11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2" s="35" t="str">
        <f xml:space="preserve"> IF(ISNUMBER(EToTable[[#This Row],[ωs]]), ( 24 / PI()) * EToTable[[#This Row],[ωs]], "")</f>
        <v/>
      </c>
      <c r="S112" s="35" t="str">
        <f>IF(ISNUMBER(EToTable[[#This Row],[Тмин
(°С)]]), 0.6108 * EXP( 17.27 * EToTable[[#This Row],[Тмин
(°С)]] / (EToTable[[#This Row],[Тмин
(°С)]]+237.3)), "")</f>
        <v/>
      </c>
      <c r="T112" s="35" t="str">
        <f>IF(ISNUMBER(EToTable[[#This Row],[Тмакс
(°С)]]), 0.6108 * EXP( 17.27 * EToTable[[#This Row],[Тмакс
(°С)]] / (EToTable[[#This Row],[Тмакс
(°С)]]+237.3)), "")</f>
        <v/>
      </c>
      <c r="U112" s="35" t="str">
        <f>IF(AND(ISNUMBER(EToTable[[#This Row],[e° (Tmin)]]), ISNUMBER(EToTable[[#This Row],[e° (Tmax)]])), (EToTable[[#This Row],[e° (Tmax)]]+EToTable[[#This Row],[e° (Tmin)]])/2, "")</f>
        <v/>
      </c>
      <c r="V112" s="28" t="str">
        <f>IF(ISNUMBER(EToTable[[#This Row],[Tdew]]), 0.6108 * EXP( 17.27 * (EToTable[[#This Row],[Tdew]]) / (EToTable[[#This Row],[Tdew]]+237.3)), "")</f>
        <v/>
      </c>
      <c r="W112" s="30" t="str">
        <f xml:space="preserve"> EToTable[[#This Row],[e° (Tdew)]]</f>
        <v/>
      </c>
      <c r="X112" s="28" t="str">
        <f>IF(AND(ISNUMBER(EToTable[[#This Row],[es]]), ISNUMBER(EToTable[[#This Row],[ea]])), EToTable[[#This Row],[es]]-EToTable[[#This Row],[ea]], "")</f>
        <v/>
      </c>
      <c r="Y112" s="35" t="str">
        <f>IF(ISNUMBER(EToTable[[#This Row],[Ra]]), (as+bs)*EToTable[[#This Row],[Ra]], "")</f>
        <v/>
      </c>
      <c r="Z11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2" s="35" t="str">
        <f>IF(ISNUMBER(EToTable[[#This Row],[Rs]]), (1-albedo)*EToTable[[#This Row],[Rs]], "")</f>
        <v/>
      </c>
      <c r="AB11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2" s="35" t="str">
        <f>IF(AND(ISNUMBER(EToTable[[#This Row],[Rns]]), ISNUMBER(EToTable[[#This Row],[Rnl]])), EToTable[[#This Row],[Rns]]-EToTable[[#This Row],[Rnl]], "")</f>
        <v/>
      </c>
      <c r="AD11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3" spans="1:31" x14ac:dyDescent="0.25">
      <c r="A113" s="20"/>
      <c r="B113" s="21"/>
      <c r="C113" s="22"/>
      <c r="D113" s="23"/>
      <c r="E113" s="46"/>
      <c r="F113" s="23"/>
      <c r="G11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3" s="44" t="str">
        <f>IF(AND(ISNUMBER(EToTable[[#This Row],[Сана]]), ISNUMBER(EToTable[[#This Row],[Тмин
(°С)]])), EToTable[[#This Row],[Тмин
(°С)]]-TdewSubtract, "")</f>
        <v/>
      </c>
      <c r="I113" s="38" t="str">
        <f>IF(ISNUMBER(EToTable[[#This Row],[Сана]]), _xlfn.DAYS(EToTable[[#This Row],[Сана]], "1/1/" &amp; YEAR(EToTable[[#This Row],[Сана]])) + 1, "")</f>
        <v/>
      </c>
      <c r="J113" s="35" t="str">
        <f>IF(AND(ISNUMBER(Altitude), ISNUMBER(EToTable[[#This Row],[Сана]])),  ROUND(101.3 * POWER( (293-0.0065 * Altitude) / 293, 5.26), 2), "")</f>
        <v/>
      </c>
      <c r="K113" s="33" t="str">
        <f>IF(ISNUMBER(EToTable[[#This Row],[P]]), (Cp * EToTable[[#This Row],[P]]) / (0.622 * 2.45), "")</f>
        <v/>
      </c>
      <c r="L11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3" s="35" t="str">
        <f>IF(ISNUMBER(EToTable[[#This Row],[J]]), 0.409  * SIN( (2*PI()/365) * EToTable[[#This Row],[J]] - 1.39), "")</f>
        <v/>
      </c>
      <c r="N113" s="30" t="str">
        <f>IF(ISNUMBER(EToTable[[#This Row],[J]]), ROUND(1+0.033 * COS( (2*PI()/365) * EToTable[[#This Row],[J]]), 4), "")</f>
        <v/>
      </c>
      <c r="O113" s="36" t="str">
        <f>IF(AND(ISNUMBER(Latitude), ISNUMBER(EToTable[[#This Row],[Сана]])), ROUND((Latitude / 180) * PI(), 3), "")</f>
        <v/>
      </c>
      <c r="P113" s="35" t="str">
        <f>IF(AND(ISNUMBER(EToTable[[#This Row],[φ]]), ISNUMBER(EToTable[[#This Row],[δ (rad)]])), ACOS( - 1 * TAN(EToTable[[#This Row],[φ]]) * TAN(EToTable[[#This Row],[δ (rad)]])), "")</f>
        <v/>
      </c>
      <c r="Q11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3" s="35" t="str">
        <f xml:space="preserve"> IF(ISNUMBER(EToTable[[#This Row],[ωs]]), ( 24 / PI()) * EToTable[[#This Row],[ωs]], "")</f>
        <v/>
      </c>
      <c r="S113" s="35" t="str">
        <f>IF(ISNUMBER(EToTable[[#This Row],[Тмин
(°С)]]), 0.6108 * EXP( 17.27 * EToTable[[#This Row],[Тмин
(°С)]] / (EToTable[[#This Row],[Тмин
(°С)]]+237.3)), "")</f>
        <v/>
      </c>
      <c r="T113" s="35" t="str">
        <f>IF(ISNUMBER(EToTable[[#This Row],[Тмакс
(°С)]]), 0.6108 * EXP( 17.27 * EToTable[[#This Row],[Тмакс
(°С)]] / (EToTable[[#This Row],[Тмакс
(°С)]]+237.3)), "")</f>
        <v/>
      </c>
      <c r="U113" s="35" t="str">
        <f>IF(AND(ISNUMBER(EToTable[[#This Row],[e° (Tmin)]]), ISNUMBER(EToTable[[#This Row],[e° (Tmax)]])), (EToTable[[#This Row],[e° (Tmax)]]+EToTable[[#This Row],[e° (Tmin)]])/2, "")</f>
        <v/>
      </c>
      <c r="V113" s="28" t="str">
        <f>IF(ISNUMBER(EToTable[[#This Row],[Tdew]]), 0.6108 * EXP( 17.27 * (EToTable[[#This Row],[Tdew]]) / (EToTable[[#This Row],[Tdew]]+237.3)), "")</f>
        <v/>
      </c>
      <c r="W113" s="30" t="str">
        <f xml:space="preserve"> EToTable[[#This Row],[e° (Tdew)]]</f>
        <v/>
      </c>
      <c r="X113" s="28" t="str">
        <f>IF(AND(ISNUMBER(EToTable[[#This Row],[es]]), ISNUMBER(EToTable[[#This Row],[ea]])), EToTable[[#This Row],[es]]-EToTable[[#This Row],[ea]], "")</f>
        <v/>
      </c>
      <c r="Y113" s="35" t="str">
        <f>IF(ISNUMBER(EToTable[[#This Row],[Ra]]), (as+bs)*EToTable[[#This Row],[Ra]], "")</f>
        <v/>
      </c>
      <c r="Z11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3" s="35" t="str">
        <f>IF(ISNUMBER(EToTable[[#This Row],[Rs]]), (1-albedo)*EToTable[[#This Row],[Rs]], "")</f>
        <v/>
      </c>
      <c r="AB11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3" s="35" t="str">
        <f>IF(AND(ISNUMBER(EToTable[[#This Row],[Rns]]), ISNUMBER(EToTable[[#This Row],[Rnl]])), EToTable[[#This Row],[Rns]]-EToTable[[#This Row],[Rnl]], "")</f>
        <v/>
      </c>
      <c r="AD11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4" spans="1:31" x14ac:dyDescent="0.25">
      <c r="A114" s="20"/>
      <c r="B114" s="21"/>
      <c r="C114" s="22"/>
      <c r="D114" s="23"/>
      <c r="E114" s="46"/>
      <c r="F114" s="23"/>
      <c r="G11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4" s="44" t="str">
        <f>IF(AND(ISNUMBER(EToTable[[#This Row],[Сана]]), ISNUMBER(EToTable[[#This Row],[Тмин
(°С)]])), EToTable[[#This Row],[Тмин
(°С)]]-TdewSubtract, "")</f>
        <v/>
      </c>
      <c r="I114" s="38" t="str">
        <f>IF(ISNUMBER(EToTable[[#This Row],[Сана]]), _xlfn.DAYS(EToTable[[#This Row],[Сана]], "1/1/" &amp; YEAR(EToTable[[#This Row],[Сана]])) + 1, "")</f>
        <v/>
      </c>
      <c r="J114" s="35" t="str">
        <f>IF(AND(ISNUMBER(Altitude), ISNUMBER(EToTable[[#This Row],[Сана]])),  ROUND(101.3 * POWER( (293-0.0065 * Altitude) / 293, 5.26), 2), "")</f>
        <v/>
      </c>
      <c r="K114" s="33" t="str">
        <f>IF(ISNUMBER(EToTable[[#This Row],[P]]), (Cp * EToTable[[#This Row],[P]]) / (0.622 * 2.45), "")</f>
        <v/>
      </c>
      <c r="L11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4" s="35" t="str">
        <f>IF(ISNUMBER(EToTable[[#This Row],[J]]), 0.409  * SIN( (2*PI()/365) * EToTable[[#This Row],[J]] - 1.39), "")</f>
        <v/>
      </c>
      <c r="N114" s="30" t="str">
        <f>IF(ISNUMBER(EToTable[[#This Row],[J]]), ROUND(1+0.033 * COS( (2*PI()/365) * EToTable[[#This Row],[J]]), 4), "")</f>
        <v/>
      </c>
      <c r="O114" s="36" t="str">
        <f>IF(AND(ISNUMBER(Latitude), ISNUMBER(EToTable[[#This Row],[Сана]])), ROUND((Latitude / 180) * PI(), 3), "")</f>
        <v/>
      </c>
      <c r="P114" s="35" t="str">
        <f>IF(AND(ISNUMBER(EToTable[[#This Row],[φ]]), ISNUMBER(EToTable[[#This Row],[δ (rad)]])), ACOS( - 1 * TAN(EToTable[[#This Row],[φ]]) * TAN(EToTable[[#This Row],[δ (rad)]])), "")</f>
        <v/>
      </c>
      <c r="Q11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4" s="35" t="str">
        <f xml:space="preserve"> IF(ISNUMBER(EToTable[[#This Row],[ωs]]), ( 24 / PI()) * EToTable[[#This Row],[ωs]], "")</f>
        <v/>
      </c>
      <c r="S114" s="35" t="str">
        <f>IF(ISNUMBER(EToTable[[#This Row],[Тмин
(°С)]]), 0.6108 * EXP( 17.27 * EToTable[[#This Row],[Тмин
(°С)]] / (EToTable[[#This Row],[Тмин
(°С)]]+237.3)), "")</f>
        <v/>
      </c>
      <c r="T114" s="35" t="str">
        <f>IF(ISNUMBER(EToTable[[#This Row],[Тмакс
(°С)]]), 0.6108 * EXP( 17.27 * EToTable[[#This Row],[Тмакс
(°С)]] / (EToTable[[#This Row],[Тмакс
(°С)]]+237.3)), "")</f>
        <v/>
      </c>
      <c r="U114" s="35" t="str">
        <f>IF(AND(ISNUMBER(EToTable[[#This Row],[e° (Tmin)]]), ISNUMBER(EToTable[[#This Row],[e° (Tmax)]])), (EToTable[[#This Row],[e° (Tmax)]]+EToTable[[#This Row],[e° (Tmin)]])/2, "")</f>
        <v/>
      </c>
      <c r="V114" s="28" t="str">
        <f>IF(ISNUMBER(EToTable[[#This Row],[Tdew]]), 0.6108 * EXP( 17.27 * (EToTable[[#This Row],[Tdew]]) / (EToTable[[#This Row],[Tdew]]+237.3)), "")</f>
        <v/>
      </c>
      <c r="W114" s="30" t="str">
        <f xml:space="preserve"> EToTable[[#This Row],[e° (Tdew)]]</f>
        <v/>
      </c>
      <c r="X114" s="28" t="str">
        <f>IF(AND(ISNUMBER(EToTable[[#This Row],[es]]), ISNUMBER(EToTable[[#This Row],[ea]])), EToTable[[#This Row],[es]]-EToTable[[#This Row],[ea]], "")</f>
        <v/>
      </c>
      <c r="Y114" s="35" t="str">
        <f>IF(ISNUMBER(EToTable[[#This Row],[Ra]]), (as+bs)*EToTable[[#This Row],[Ra]], "")</f>
        <v/>
      </c>
      <c r="Z11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4" s="35" t="str">
        <f>IF(ISNUMBER(EToTable[[#This Row],[Rs]]), (1-albedo)*EToTable[[#This Row],[Rs]], "")</f>
        <v/>
      </c>
      <c r="AB11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4" s="35" t="str">
        <f>IF(AND(ISNUMBER(EToTable[[#This Row],[Rns]]), ISNUMBER(EToTable[[#This Row],[Rnl]])), EToTable[[#This Row],[Rns]]-EToTable[[#This Row],[Rnl]], "")</f>
        <v/>
      </c>
      <c r="AD11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5" spans="1:31" x14ac:dyDescent="0.25">
      <c r="A115" s="20"/>
      <c r="B115" s="21"/>
      <c r="C115" s="22"/>
      <c r="D115" s="23"/>
      <c r="E115" s="46"/>
      <c r="F115" s="23"/>
      <c r="G11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5" s="44" t="str">
        <f>IF(AND(ISNUMBER(EToTable[[#This Row],[Сана]]), ISNUMBER(EToTable[[#This Row],[Тмин
(°С)]])), EToTable[[#This Row],[Тмин
(°С)]]-TdewSubtract, "")</f>
        <v/>
      </c>
      <c r="I115" s="38" t="str">
        <f>IF(ISNUMBER(EToTable[[#This Row],[Сана]]), _xlfn.DAYS(EToTable[[#This Row],[Сана]], "1/1/" &amp; YEAR(EToTable[[#This Row],[Сана]])) + 1, "")</f>
        <v/>
      </c>
      <c r="J115" s="35" t="str">
        <f>IF(AND(ISNUMBER(Altitude), ISNUMBER(EToTable[[#This Row],[Сана]])),  ROUND(101.3 * POWER( (293-0.0065 * Altitude) / 293, 5.26), 2), "")</f>
        <v/>
      </c>
      <c r="K115" s="33" t="str">
        <f>IF(ISNUMBER(EToTable[[#This Row],[P]]), (Cp * EToTable[[#This Row],[P]]) / (0.622 * 2.45), "")</f>
        <v/>
      </c>
      <c r="L11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5" s="35" t="str">
        <f>IF(ISNUMBER(EToTable[[#This Row],[J]]), 0.409  * SIN( (2*PI()/365) * EToTable[[#This Row],[J]] - 1.39), "")</f>
        <v/>
      </c>
      <c r="N115" s="30" t="str">
        <f>IF(ISNUMBER(EToTable[[#This Row],[J]]), ROUND(1+0.033 * COS( (2*PI()/365) * EToTable[[#This Row],[J]]), 4), "")</f>
        <v/>
      </c>
      <c r="O115" s="36" t="str">
        <f>IF(AND(ISNUMBER(Latitude), ISNUMBER(EToTable[[#This Row],[Сана]])), ROUND((Latitude / 180) * PI(), 3), "")</f>
        <v/>
      </c>
      <c r="P115" s="35" t="str">
        <f>IF(AND(ISNUMBER(EToTable[[#This Row],[φ]]), ISNUMBER(EToTable[[#This Row],[δ (rad)]])), ACOS( - 1 * TAN(EToTable[[#This Row],[φ]]) * TAN(EToTable[[#This Row],[δ (rad)]])), "")</f>
        <v/>
      </c>
      <c r="Q11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5" s="35" t="str">
        <f xml:space="preserve"> IF(ISNUMBER(EToTable[[#This Row],[ωs]]), ( 24 / PI()) * EToTable[[#This Row],[ωs]], "")</f>
        <v/>
      </c>
      <c r="S115" s="35" t="str">
        <f>IF(ISNUMBER(EToTable[[#This Row],[Тмин
(°С)]]), 0.6108 * EXP( 17.27 * EToTable[[#This Row],[Тмин
(°С)]] / (EToTable[[#This Row],[Тмин
(°С)]]+237.3)), "")</f>
        <v/>
      </c>
      <c r="T115" s="35" t="str">
        <f>IF(ISNUMBER(EToTable[[#This Row],[Тмакс
(°С)]]), 0.6108 * EXP( 17.27 * EToTable[[#This Row],[Тмакс
(°С)]] / (EToTable[[#This Row],[Тмакс
(°С)]]+237.3)), "")</f>
        <v/>
      </c>
      <c r="U115" s="35" t="str">
        <f>IF(AND(ISNUMBER(EToTable[[#This Row],[e° (Tmin)]]), ISNUMBER(EToTable[[#This Row],[e° (Tmax)]])), (EToTable[[#This Row],[e° (Tmax)]]+EToTable[[#This Row],[e° (Tmin)]])/2, "")</f>
        <v/>
      </c>
      <c r="V115" s="28" t="str">
        <f>IF(ISNUMBER(EToTable[[#This Row],[Tdew]]), 0.6108 * EXP( 17.27 * (EToTable[[#This Row],[Tdew]]) / (EToTable[[#This Row],[Tdew]]+237.3)), "")</f>
        <v/>
      </c>
      <c r="W115" s="30" t="str">
        <f xml:space="preserve"> EToTable[[#This Row],[e° (Tdew)]]</f>
        <v/>
      </c>
      <c r="X115" s="28" t="str">
        <f>IF(AND(ISNUMBER(EToTable[[#This Row],[es]]), ISNUMBER(EToTable[[#This Row],[ea]])), EToTable[[#This Row],[es]]-EToTable[[#This Row],[ea]], "")</f>
        <v/>
      </c>
      <c r="Y115" s="35" t="str">
        <f>IF(ISNUMBER(EToTable[[#This Row],[Ra]]), (as+bs)*EToTable[[#This Row],[Ra]], "")</f>
        <v/>
      </c>
      <c r="Z11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5" s="35" t="str">
        <f>IF(ISNUMBER(EToTable[[#This Row],[Rs]]), (1-albedo)*EToTable[[#This Row],[Rs]], "")</f>
        <v/>
      </c>
      <c r="AB11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5" s="35" t="str">
        <f>IF(AND(ISNUMBER(EToTable[[#This Row],[Rns]]), ISNUMBER(EToTable[[#This Row],[Rnl]])), EToTable[[#This Row],[Rns]]-EToTable[[#This Row],[Rnl]], "")</f>
        <v/>
      </c>
      <c r="AD11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6" spans="1:31" x14ac:dyDescent="0.25">
      <c r="A116" s="20"/>
      <c r="B116" s="21"/>
      <c r="C116" s="22"/>
      <c r="D116" s="23"/>
      <c r="E116" s="46"/>
      <c r="F116" s="23"/>
      <c r="G11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6" s="44" t="str">
        <f>IF(AND(ISNUMBER(EToTable[[#This Row],[Сана]]), ISNUMBER(EToTable[[#This Row],[Тмин
(°С)]])), EToTable[[#This Row],[Тмин
(°С)]]-TdewSubtract, "")</f>
        <v/>
      </c>
      <c r="I116" s="38" t="str">
        <f>IF(ISNUMBER(EToTable[[#This Row],[Сана]]), _xlfn.DAYS(EToTable[[#This Row],[Сана]], "1/1/" &amp; YEAR(EToTable[[#This Row],[Сана]])) + 1, "")</f>
        <v/>
      </c>
      <c r="J116" s="35" t="str">
        <f>IF(AND(ISNUMBER(Altitude), ISNUMBER(EToTable[[#This Row],[Сана]])),  ROUND(101.3 * POWER( (293-0.0065 * Altitude) / 293, 5.26), 2), "")</f>
        <v/>
      </c>
      <c r="K116" s="33" t="str">
        <f>IF(ISNUMBER(EToTable[[#This Row],[P]]), (Cp * EToTable[[#This Row],[P]]) / (0.622 * 2.45), "")</f>
        <v/>
      </c>
      <c r="L11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6" s="35" t="str">
        <f>IF(ISNUMBER(EToTable[[#This Row],[J]]), 0.409  * SIN( (2*PI()/365) * EToTable[[#This Row],[J]] - 1.39), "")</f>
        <v/>
      </c>
      <c r="N116" s="30" t="str">
        <f>IF(ISNUMBER(EToTable[[#This Row],[J]]), ROUND(1+0.033 * COS( (2*PI()/365) * EToTable[[#This Row],[J]]), 4), "")</f>
        <v/>
      </c>
      <c r="O116" s="36" t="str">
        <f>IF(AND(ISNUMBER(Latitude), ISNUMBER(EToTable[[#This Row],[Сана]])), ROUND((Latitude / 180) * PI(), 3), "")</f>
        <v/>
      </c>
      <c r="P116" s="35" t="str">
        <f>IF(AND(ISNUMBER(EToTable[[#This Row],[φ]]), ISNUMBER(EToTable[[#This Row],[δ (rad)]])), ACOS( - 1 * TAN(EToTable[[#This Row],[φ]]) * TAN(EToTable[[#This Row],[δ (rad)]])), "")</f>
        <v/>
      </c>
      <c r="Q11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6" s="35" t="str">
        <f xml:space="preserve"> IF(ISNUMBER(EToTable[[#This Row],[ωs]]), ( 24 / PI()) * EToTable[[#This Row],[ωs]], "")</f>
        <v/>
      </c>
      <c r="S116" s="35" t="str">
        <f>IF(ISNUMBER(EToTable[[#This Row],[Тмин
(°С)]]), 0.6108 * EXP( 17.27 * EToTable[[#This Row],[Тмин
(°С)]] / (EToTable[[#This Row],[Тмин
(°С)]]+237.3)), "")</f>
        <v/>
      </c>
      <c r="T116" s="35" t="str">
        <f>IF(ISNUMBER(EToTable[[#This Row],[Тмакс
(°С)]]), 0.6108 * EXP( 17.27 * EToTable[[#This Row],[Тмакс
(°С)]] / (EToTable[[#This Row],[Тмакс
(°С)]]+237.3)), "")</f>
        <v/>
      </c>
      <c r="U116" s="35" t="str">
        <f>IF(AND(ISNUMBER(EToTable[[#This Row],[e° (Tmin)]]), ISNUMBER(EToTable[[#This Row],[e° (Tmax)]])), (EToTable[[#This Row],[e° (Tmax)]]+EToTable[[#This Row],[e° (Tmin)]])/2, "")</f>
        <v/>
      </c>
      <c r="V116" s="28" t="str">
        <f>IF(ISNUMBER(EToTable[[#This Row],[Tdew]]), 0.6108 * EXP( 17.27 * (EToTable[[#This Row],[Tdew]]) / (EToTable[[#This Row],[Tdew]]+237.3)), "")</f>
        <v/>
      </c>
      <c r="W116" s="30" t="str">
        <f xml:space="preserve"> EToTable[[#This Row],[e° (Tdew)]]</f>
        <v/>
      </c>
      <c r="X116" s="28" t="str">
        <f>IF(AND(ISNUMBER(EToTable[[#This Row],[es]]), ISNUMBER(EToTable[[#This Row],[ea]])), EToTable[[#This Row],[es]]-EToTable[[#This Row],[ea]], "")</f>
        <v/>
      </c>
      <c r="Y116" s="35" t="str">
        <f>IF(ISNUMBER(EToTable[[#This Row],[Ra]]), (as+bs)*EToTable[[#This Row],[Ra]], "")</f>
        <v/>
      </c>
      <c r="Z11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6" s="35" t="str">
        <f>IF(ISNUMBER(EToTable[[#This Row],[Rs]]), (1-albedo)*EToTable[[#This Row],[Rs]], "")</f>
        <v/>
      </c>
      <c r="AB11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6" s="35" t="str">
        <f>IF(AND(ISNUMBER(EToTable[[#This Row],[Rns]]), ISNUMBER(EToTable[[#This Row],[Rnl]])), EToTable[[#This Row],[Rns]]-EToTable[[#This Row],[Rnl]], "")</f>
        <v/>
      </c>
      <c r="AD11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7" spans="1:31" x14ac:dyDescent="0.25">
      <c r="A117" s="20"/>
      <c r="B117" s="21"/>
      <c r="C117" s="22"/>
      <c r="D117" s="23"/>
      <c r="E117" s="46"/>
      <c r="F117" s="23"/>
      <c r="G11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7" s="44" t="str">
        <f>IF(AND(ISNUMBER(EToTable[[#This Row],[Сана]]), ISNUMBER(EToTable[[#This Row],[Тмин
(°С)]])), EToTable[[#This Row],[Тмин
(°С)]]-TdewSubtract, "")</f>
        <v/>
      </c>
      <c r="I117" s="38" t="str">
        <f>IF(ISNUMBER(EToTable[[#This Row],[Сана]]), _xlfn.DAYS(EToTable[[#This Row],[Сана]], "1/1/" &amp; YEAR(EToTable[[#This Row],[Сана]])) + 1, "")</f>
        <v/>
      </c>
      <c r="J117" s="35" t="str">
        <f>IF(AND(ISNUMBER(Altitude), ISNUMBER(EToTable[[#This Row],[Сана]])),  ROUND(101.3 * POWER( (293-0.0065 * Altitude) / 293, 5.26), 2), "")</f>
        <v/>
      </c>
      <c r="K117" s="33" t="str">
        <f>IF(ISNUMBER(EToTable[[#This Row],[P]]), (Cp * EToTable[[#This Row],[P]]) / (0.622 * 2.45), "")</f>
        <v/>
      </c>
      <c r="L11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7" s="35" t="str">
        <f>IF(ISNUMBER(EToTable[[#This Row],[J]]), 0.409  * SIN( (2*PI()/365) * EToTable[[#This Row],[J]] - 1.39), "")</f>
        <v/>
      </c>
      <c r="N117" s="30" t="str">
        <f>IF(ISNUMBER(EToTable[[#This Row],[J]]), ROUND(1+0.033 * COS( (2*PI()/365) * EToTable[[#This Row],[J]]), 4), "")</f>
        <v/>
      </c>
      <c r="O117" s="36" t="str">
        <f>IF(AND(ISNUMBER(Latitude), ISNUMBER(EToTable[[#This Row],[Сана]])), ROUND((Latitude / 180) * PI(), 3), "")</f>
        <v/>
      </c>
      <c r="P117" s="35" t="str">
        <f>IF(AND(ISNUMBER(EToTable[[#This Row],[φ]]), ISNUMBER(EToTable[[#This Row],[δ (rad)]])), ACOS( - 1 * TAN(EToTable[[#This Row],[φ]]) * TAN(EToTable[[#This Row],[δ (rad)]])), "")</f>
        <v/>
      </c>
      <c r="Q11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7" s="35" t="str">
        <f xml:space="preserve"> IF(ISNUMBER(EToTable[[#This Row],[ωs]]), ( 24 / PI()) * EToTable[[#This Row],[ωs]], "")</f>
        <v/>
      </c>
      <c r="S117" s="35" t="str">
        <f>IF(ISNUMBER(EToTable[[#This Row],[Тмин
(°С)]]), 0.6108 * EXP( 17.27 * EToTable[[#This Row],[Тмин
(°С)]] / (EToTable[[#This Row],[Тмин
(°С)]]+237.3)), "")</f>
        <v/>
      </c>
      <c r="T117" s="35" t="str">
        <f>IF(ISNUMBER(EToTable[[#This Row],[Тмакс
(°С)]]), 0.6108 * EXP( 17.27 * EToTable[[#This Row],[Тмакс
(°С)]] / (EToTable[[#This Row],[Тмакс
(°С)]]+237.3)), "")</f>
        <v/>
      </c>
      <c r="U117" s="35" t="str">
        <f>IF(AND(ISNUMBER(EToTable[[#This Row],[e° (Tmin)]]), ISNUMBER(EToTable[[#This Row],[e° (Tmax)]])), (EToTable[[#This Row],[e° (Tmax)]]+EToTable[[#This Row],[e° (Tmin)]])/2, "")</f>
        <v/>
      </c>
      <c r="V117" s="28" t="str">
        <f>IF(ISNUMBER(EToTable[[#This Row],[Tdew]]), 0.6108 * EXP( 17.27 * (EToTable[[#This Row],[Tdew]]) / (EToTable[[#This Row],[Tdew]]+237.3)), "")</f>
        <v/>
      </c>
      <c r="W117" s="30" t="str">
        <f xml:space="preserve"> EToTable[[#This Row],[e° (Tdew)]]</f>
        <v/>
      </c>
      <c r="X117" s="28" t="str">
        <f>IF(AND(ISNUMBER(EToTable[[#This Row],[es]]), ISNUMBER(EToTable[[#This Row],[ea]])), EToTable[[#This Row],[es]]-EToTable[[#This Row],[ea]], "")</f>
        <v/>
      </c>
      <c r="Y117" s="35" t="str">
        <f>IF(ISNUMBER(EToTable[[#This Row],[Ra]]), (as+bs)*EToTable[[#This Row],[Ra]], "")</f>
        <v/>
      </c>
      <c r="Z11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7" s="35" t="str">
        <f>IF(ISNUMBER(EToTable[[#This Row],[Rs]]), (1-albedo)*EToTable[[#This Row],[Rs]], "")</f>
        <v/>
      </c>
      <c r="AB11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7" s="35" t="str">
        <f>IF(AND(ISNUMBER(EToTable[[#This Row],[Rns]]), ISNUMBER(EToTable[[#This Row],[Rnl]])), EToTable[[#This Row],[Rns]]-EToTable[[#This Row],[Rnl]], "")</f>
        <v/>
      </c>
      <c r="AD11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8" spans="1:31" x14ac:dyDescent="0.25">
      <c r="A118" s="20"/>
      <c r="B118" s="21"/>
      <c r="C118" s="22"/>
      <c r="D118" s="23"/>
      <c r="E118" s="46"/>
      <c r="F118" s="23"/>
      <c r="G11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8" s="44" t="str">
        <f>IF(AND(ISNUMBER(EToTable[[#This Row],[Сана]]), ISNUMBER(EToTable[[#This Row],[Тмин
(°С)]])), EToTable[[#This Row],[Тмин
(°С)]]-TdewSubtract, "")</f>
        <v/>
      </c>
      <c r="I118" s="38" t="str">
        <f>IF(ISNUMBER(EToTable[[#This Row],[Сана]]), _xlfn.DAYS(EToTable[[#This Row],[Сана]], "1/1/" &amp; YEAR(EToTable[[#This Row],[Сана]])) + 1, "")</f>
        <v/>
      </c>
      <c r="J118" s="35" t="str">
        <f>IF(AND(ISNUMBER(Altitude), ISNUMBER(EToTable[[#This Row],[Сана]])),  ROUND(101.3 * POWER( (293-0.0065 * Altitude) / 293, 5.26), 2), "")</f>
        <v/>
      </c>
      <c r="K118" s="33" t="str">
        <f>IF(ISNUMBER(EToTable[[#This Row],[P]]), (Cp * EToTable[[#This Row],[P]]) / (0.622 * 2.45), "")</f>
        <v/>
      </c>
      <c r="L11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8" s="35" t="str">
        <f>IF(ISNUMBER(EToTable[[#This Row],[J]]), 0.409  * SIN( (2*PI()/365) * EToTable[[#This Row],[J]] - 1.39), "")</f>
        <v/>
      </c>
      <c r="N118" s="30" t="str">
        <f>IF(ISNUMBER(EToTable[[#This Row],[J]]), ROUND(1+0.033 * COS( (2*PI()/365) * EToTable[[#This Row],[J]]), 4), "")</f>
        <v/>
      </c>
      <c r="O118" s="36" t="str">
        <f>IF(AND(ISNUMBER(Latitude), ISNUMBER(EToTable[[#This Row],[Сана]])), ROUND((Latitude / 180) * PI(), 3), "")</f>
        <v/>
      </c>
      <c r="P118" s="35" t="str">
        <f>IF(AND(ISNUMBER(EToTable[[#This Row],[φ]]), ISNUMBER(EToTable[[#This Row],[δ (rad)]])), ACOS( - 1 * TAN(EToTable[[#This Row],[φ]]) * TAN(EToTable[[#This Row],[δ (rad)]])), "")</f>
        <v/>
      </c>
      <c r="Q11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8" s="35" t="str">
        <f xml:space="preserve"> IF(ISNUMBER(EToTable[[#This Row],[ωs]]), ( 24 / PI()) * EToTable[[#This Row],[ωs]], "")</f>
        <v/>
      </c>
      <c r="S118" s="35" t="str">
        <f>IF(ISNUMBER(EToTable[[#This Row],[Тмин
(°С)]]), 0.6108 * EXP( 17.27 * EToTable[[#This Row],[Тмин
(°С)]] / (EToTable[[#This Row],[Тмин
(°С)]]+237.3)), "")</f>
        <v/>
      </c>
      <c r="T118" s="35" t="str">
        <f>IF(ISNUMBER(EToTable[[#This Row],[Тмакс
(°С)]]), 0.6108 * EXP( 17.27 * EToTable[[#This Row],[Тмакс
(°С)]] / (EToTable[[#This Row],[Тмакс
(°С)]]+237.3)), "")</f>
        <v/>
      </c>
      <c r="U118" s="35" t="str">
        <f>IF(AND(ISNUMBER(EToTable[[#This Row],[e° (Tmin)]]), ISNUMBER(EToTable[[#This Row],[e° (Tmax)]])), (EToTable[[#This Row],[e° (Tmax)]]+EToTable[[#This Row],[e° (Tmin)]])/2, "")</f>
        <v/>
      </c>
      <c r="V118" s="28" t="str">
        <f>IF(ISNUMBER(EToTable[[#This Row],[Tdew]]), 0.6108 * EXP( 17.27 * (EToTable[[#This Row],[Tdew]]) / (EToTable[[#This Row],[Tdew]]+237.3)), "")</f>
        <v/>
      </c>
      <c r="W118" s="30" t="str">
        <f xml:space="preserve"> EToTable[[#This Row],[e° (Tdew)]]</f>
        <v/>
      </c>
      <c r="X118" s="28" t="str">
        <f>IF(AND(ISNUMBER(EToTable[[#This Row],[es]]), ISNUMBER(EToTable[[#This Row],[ea]])), EToTable[[#This Row],[es]]-EToTable[[#This Row],[ea]], "")</f>
        <v/>
      </c>
      <c r="Y118" s="35" t="str">
        <f>IF(ISNUMBER(EToTable[[#This Row],[Ra]]), (as+bs)*EToTable[[#This Row],[Ra]], "")</f>
        <v/>
      </c>
      <c r="Z11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8" s="35" t="str">
        <f>IF(ISNUMBER(EToTable[[#This Row],[Rs]]), (1-albedo)*EToTable[[#This Row],[Rs]], "")</f>
        <v/>
      </c>
      <c r="AB11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8" s="35" t="str">
        <f>IF(AND(ISNUMBER(EToTable[[#This Row],[Rns]]), ISNUMBER(EToTable[[#This Row],[Rnl]])), EToTable[[#This Row],[Rns]]-EToTable[[#This Row],[Rnl]], "")</f>
        <v/>
      </c>
      <c r="AD11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19" spans="1:31" x14ac:dyDescent="0.25">
      <c r="A119" s="20"/>
      <c r="B119" s="21"/>
      <c r="C119" s="22"/>
      <c r="D119" s="23"/>
      <c r="E119" s="46"/>
      <c r="F119" s="23"/>
      <c r="G11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19" s="44" t="str">
        <f>IF(AND(ISNUMBER(EToTable[[#This Row],[Сана]]), ISNUMBER(EToTable[[#This Row],[Тмин
(°С)]])), EToTable[[#This Row],[Тмин
(°С)]]-TdewSubtract, "")</f>
        <v/>
      </c>
      <c r="I119" s="38" t="str">
        <f>IF(ISNUMBER(EToTable[[#This Row],[Сана]]), _xlfn.DAYS(EToTable[[#This Row],[Сана]], "1/1/" &amp; YEAR(EToTable[[#This Row],[Сана]])) + 1, "")</f>
        <v/>
      </c>
      <c r="J119" s="35" t="str">
        <f>IF(AND(ISNUMBER(Altitude), ISNUMBER(EToTable[[#This Row],[Сана]])),  ROUND(101.3 * POWER( (293-0.0065 * Altitude) / 293, 5.26), 2), "")</f>
        <v/>
      </c>
      <c r="K119" s="33" t="str">
        <f>IF(ISNUMBER(EToTable[[#This Row],[P]]), (Cp * EToTable[[#This Row],[P]]) / (0.622 * 2.45), "")</f>
        <v/>
      </c>
      <c r="L11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19" s="35" t="str">
        <f>IF(ISNUMBER(EToTable[[#This Row],[J]]), 0.409  * SIN( (2*PI()/365) * EToTable[[#This Row],[J]] - 1.39), "")</f>
        <v/>
      </c>
      <c r="N119" s="30" t="str">
        <f>IF(ISNUMBER(EToTable[[#This Row],[J]]), ROUND(1+0.033 * COS( (2*PI()/365) * EToTable[[#This Row],[J]]), 4), "")</f>
        <v/>
      </c>
      <c r="O119" s="36" t="str">
        <f>IF(AND(ISNUMBER(Latitude), ISNUMBER(EToTable[[#This Row],[Сана]])), ROUND((Latitude / 180) * PI(), 3), "")</f>
        <v/>
      </c>
      <c r="P119" s="35" t="str">
        <f>IF(AND(ISNUMBER(EToTable[[#This Row],[φ]]), ISNUMBER(EToTable[[#This Row],[δ (rad)]])), ACOS( - 1 * TAN(EToTable[[#This Row],[φ]]) * TAN(EToTable[[#This Row],[δ (rad)]])), "")</f>
        <v/>
      </c>
      <c r="Q11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19" s="35" t="str">
        <f xml:space="preserve"> IF(ISNUMBER(EToTable[[#This Row],[ωs]]), ( 24 / PI()) * EToTable[[#This Row],[ωs]], "")</f>
        <v/>
      </c>
      <c r="S119" s="35" t="str">
        <f>IF(ISNUMBER(EToTable[[#This Row],[Тмин
(°С)]]), 0.6108 * EXP( 17.27 * EToTable[[#This Row],[Тмин
(°С)]] / (EToTable[[#This Row],[Тмин
(°С)]]+237.3)), "")</f>
        <v/>
      </c>
      <c r="T119" s="35" t="str">
        <f>IF(ISNUMBER(EToTable[[#This Row],[Тмакс
(°С)]]), 0.6108 * EXP( 17.27 * EToTable[[#This Row],[Тмакс
(°С)]] / (EToTable[[#This Row],[Тмакс
(°С)]]+237.3)), "")</f>
        <v/>
      </c>
      <c r="U119" s="35" t="str">
        <f>IF(AND(ISNUMBER(EToTable[[#This Row],[e° (Tmin)]]), ISNUMBER(EToTable[[#This Row],[e° (Tmax)]])), (EToTable[[#This Row],[e° (Tmax)]]+EToTable[[#This Row],[e° (Tmin)]])/2, "")</f>
        <v/>
      </c>
      <c r="V119" s="28" t="str">
        <f>IF(ISNUMBER(EToTable[[#This Row],[Tdew]]), 0.6108 * EXP( 17.27 * (EToTable[[#This Row],[Tdew]]) / (EToTable[[#This Row],[Tdew]]+237.3)), "")</f>
        <v/>
      </c>
      <c r="W119" s="30" t="str">
        <f xml:space="preserve"> EToTable[[#This Row],[e° (Tdew)]]</f>
        <v/>
      </c>
      <c r="X119" s="28" t="str">
        <f>IF(AND(ISNUMBER(EToTable[[#This Row],[es]]), ISNUMBER(EToTable[[#This Row],[ea]])), EToTable[[#This Row],[es]]-EToTable[[#This Row],[ea]], "")</f>
        <v/>
      </c>
      <c r="Y119" s="35" t="str">
        <f>IF(ISNUMBER(EToTable[[#This Row],[Ra]]), (as+bs)*EToTable[[#This Row],[Ra]], "")</f>
        <v/>
      </c>
      <c r="Z11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19" s="35" t="str">
        <f>IF(ISNUMBER(EToTable[[#This Row],[Rs]]), (1-albedo)*EToTable[[#This Row],[Rs]], "")</f>
        <v/>
      </c>
      <c r="AB11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19" s="35" t="str">
        <f>IF(AND(ISNUMBER(EToTable[[#This Row],[Rns]]), ISNUMBER(EToTable[[#This Row],[Rnl]])), EToTable[[#This Row],[Rns]]-EToTable[[#This Row],[Rnl]], "")</f>
        <v/>
      </c>
      <c r="AD11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1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0" spans="1:31" x14ac:dyDescent="0.25">
      <c r="A120" s="20"/>
      <c r="B120" s="21"/>
      <c r="C120" s="22"/>
      <c r="D120" s="23"/>
      <c r="E120" s="46"/>
      <c r="F120" s="23"/>
      <c r="G12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0" s="44" t="str">
        <f>IF(AND(ISNUMBER(EToTable[[#This Row],[Сана]]), ISNUMBER(EToTable[[#This Row],[Тмин
(°С)]])), EToTable[[#This Row],[Тмин
(°С)]]-TdewSubtract, "")</f>
        <v/>
      </c>
      <c r="I120" s="38" t="str">
        <f>IF(ISNUMBER(EToTable[[#This Row],[Сана]]), _xlfn.DAYS(EToTable[[#This Row],[Сана]], "1/1/" &amp; YEAR(EToTable[[#This Row],[Сана]])) + 1, "")</f>
        <v/>
      </c>
      <c r="J120" s="35" t="str">
        <f>IF(AND(ISNUMBER(Altitude), ISNUMBER(EToTable[[#This Row],[Сана]])),  ROUND(101.3 * POWER( (293-0.0065 * Altitude) / 293, 5.26), 2), "")</f>
        <v/>
      </c>
      <c r="K120" s="33" t="str">
        <f>IF(ISNUMBER(EToTable[[#This Row],[P]]), (Cp * EToTable[[#This Row],[P]]) / (0.622 * 2.45), "")</f>
        <v/>
      </c>
      <c r="L12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0" s="35" t="str">
        <f>IF(ISNUMBER(EToTable[[#This Row],[J]]), 0.409  * SIN( (2*PI()/365) * EToTable[[#This Row],[J]] - 1.39), "")</f>
        <v/>
      </c>
      <c r="N120" s="30" t="str">
        <f>IF(ISNUMBER(EToTable[[#This Row],[J]]), ROUND(1+0.033 * COS( (2*PI()/365) * EToTable[[#This Row],[J]]), 4), "")</f>
        <v/>
      </c>
      <c r="O120" s="36" t="str">
        <f>IF(AND(ISNUMBER(Latitude), ISNUMBER(EToTable[[#This Row],[Сана]])), ROUND((Latitude / 180) * PI(), 3), "")</f>
        <v/>
      </c>
      <c r="P120" s="35" t="str">
        <f>IF(AND(ISNUMBER(EToTable[[#This Row],[φ]]), ISNUMBER(EToTable[[#This Row],[δ (rad)]])), ACOS( - 1 * TAN(EToTable[[#This Row],[φ]]) * TAN(EToTable[[#This Row],[δ (rad)]])), "")</f>
        <v/>
      </c>
      <c r="Q12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0" s="35" t="str">
        <f xml:space="preserve"> IF(ISNUMBER(EToTable[[#This Row],[ωs]]), ( 24 / PI()) * EToTable[[#This Row],[ωs]], "")</f>
        <v/>
      </c>
      <c r="S120" s="35" t="str">
        <f>IF(ISNUMBER(EToTable[[#This Row],[Тмин
(°С)]]), 0.6108 * EXP( 17.27 * EToTable[[#This Row],[Тмин
(°С)]] / (EToTable[[#This Row],[Тмин
(°С)]]+237.3)), "")</f>
        <v/>
      </c>
      <c r="T120" s="35" t="str">
        <f>IF(ISNUMBER(EToTable[[#This Row],[Тмакс
(°С)]]), 0.6108 * EXP( 17.27 * EToTable[[#This Row],[Тмакс
(°С)]] / (EToTable[[#This Row],[Тмакс
(°С)]]+237.3)), "")</f>
        <v/>
      </c>
      <c r="U120" s="35" t="str">
        <f>IF(AND(ISNUMBER(EToTable[[#This Row],[e° (Tmin)]]), ISNUMBER(EToTable[[#This Row],[e° (Tmax)]])), (EToTable[[#This Row],[e° (Tmax)]]+EToTable[[#This Row],[e° (Tmin)]])/2, "")</f>
        <v/>
      </c>
      <c r="V120" s="28" t="str">
        <f>IF(ISNUMBER(EToTable[[#This Row],[Tdew]]), 0.6108 * EXP( 17.27 * (EToTable[[#This Row],[Tdew]]) / (EToTable[[#This Row],[Tdew]]+237.3)), "")</f>
        <v/>
      </c>
      <c r="W120" s="30" t="str">
        <f xml:space="preserve"> EToTable[[#This Row],[e° (Tdew)]]</f>
        <v/>
      </c>
      <c r="X120" s="28" t="str">
        <f>IF(AND(ISNUMBER(EToTable[[#This Row],[es]]), ISNUMBER(EToTable[[#This Row],[ea]])), EToTable[[#This Row],[es]]-EToTable[[#This Row],[ea]], "")</f>
        <v/>
      </c>
      <c r="Y120" s="35" t="str">
        <f>IF(ISNUMBER(EToTable[[#This Row],[Ra]]), (as+bs)*EToTable[[#This Row],[Ra]], "")</f>
        <v/>
      </c>
      <c r="Z12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0" s="35" t="str">
        <f>IF(ISNUMBER(EToTable[[#This Row],[Rs]]), (1-albedo)*EToTable[[#This Row],[Rs]], "")</f>
        <v/>
      </c>
      <c r="AB12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0" s="35" t="str">
        <f>IF(AND(ISNUMBER(EToTable[[#This Row],[Rns]]), ISNUMBER(EToTable[[#This Row],[Rnl]])), EToTable[[#This Row],[Rns]]-EToTable[[#This Row],[Rnl]], "")</f>
        <v/>
      </c>
      <c r="AD12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1" spans="1:31" x14ac:dyDescent="0.25">
      <c r="A121" s="20"/>
      <c r="B121" s="21"/>
      <c r="C121" s="22"/>
      <c r="D121" s="23"/>
      <c r="E121" s="46"/>
      <c r="F121" s="23"/>
      <c r="G12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1" s="44" t="str">
        <f>IF(AND(ISNUMBER(EToTable[[#This Row],[Сана]]), ISNUMBER(EToTable[[#This Row],[Тмин
(°С)]])), EToTable[[#This Row],[Тмин
(°С)]]-TdewSubtract, "")</f>
        <v/>
      </c>
      <c r="I121" s="38" t="str">
        <f>IF(ISNUMBER(EToTable[[#This Row],[Сана]]), _xlfn.DAYS(EToTable[[#This Row],[Сана]], "1/1/" &amp; YEAR(EToTable[[#This Row],[Сана]])) + 1, "")</f>
        <v/>
      </c>
      <c r="J121" s="35" t="str">
        <f>IF(AND(ISNUMBER(Altitude), ISNUMBER(EToTable[[#This Row],[Сана]])),  ROUND(101.3 * POWER( (293-0.0065 * Altitude) / 293, 5.26), 2), "")</f>
        <v/>
      </c>
      <c r="K121" s="33" t="str">
        <f>IF(ISNUMBER(EToTable[[#This Row],[P]]), (Cp * EToTable[[#This Row],[P]]) / (0.622 * 2.45), "")</f>
        <v/>
      </c>
      <c r="L12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1" s="35" t="str">
        <f>IF(ISNUMBER(EToTable[[#This Row],[J]]), 0.409  * SIN( (2*PI()/365) * EToTable[[#This Row],[J]] - 1.39), "")</f>
        <v/>
      </c>
      <c r="N121" s="30" t="str">
        <f>IF(ISNUMBER(EToTable[[#This Row],[J]]), ROUND(1+0.033 * COS( (2*PI()/365) * EToTable[[#This Row],[J]]), 4), "")</f>
        <v/>
      </c>
      <c r="O121" s="36" t="str">
        <f>IF(AND(ISNUMBER(Latitude), ISNUMBER(EToTable[[#This Row],[Сана]])), ROUND((Latitude / 180) * PI(), 3), "")</f>
        <v/>
      </c>
      <c r="P121" s="35" t="str">
        <f>IF(AND(ISNUMBER(EToTable[[#This Row],[φ]]), ISNUMBER(EToTable[[#This Row],[δ (rad)]])), ACOS( - 1 * TAN(EToTable[[#This Row],[φ]]) * TAN(EToTable[[#This Row],[δ (rad)]])), "")</f>
        <v/>
      </c>
      <c r="Q12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1" s="35" t="str">
        <f xml:space="preserve"> IF(ISNUMBER(EToTable[[#This Row],[ωs]]), ( 24 / PI()) * EToTable[[#This Row],[ωs]], "")</f>
        <v/>
      </c>
      <c r="S121" s="35" t="str">
        <f>IF(ISNUMBER(EToTable[[#This Row],[Тмин
(°С)]]), 0.6108 * EXP( 17.27 * EToTable[[#This Row],[Тмин
(°С)]] / (EToTable[[#This Row],[Тмин
(°С)]]+237.3)), "")</f>
        <v/>
      </c>
      <c r="T121" s="35" t="str">
        <f>IF(ISNUMBER(EToTable[[#This Row],[Тмакс
(°С)]]), 0.6108 * EXP( 17.27 * EToTable[[#This Row],[Тмакс
(°С)]] / (EToTable[[#This Row],[Тмакс
(°С)]]+237.3)), "")</f>
        <v/>
      </c>
      <c r="U121" s="35" t="str">
        <f>IF(AND(ISNUMBER(EToTable[[#This Row],[e° (Tmin)]]), ISNUMBER(EToTable[[#This Row],[e° (Tmax)]])), (EToTable[[#This Row],[e° (Tmax)]]+EToTable[[#This Row],[e° (Tmin)]])/2, "")</f>
        <v/>
      </c>
      <c r="V121" s="28" t="str">
        <f>IF(ISNUMBER(EToTable[[#This Row],[Tdew]]), 0.6108 * EXP( 17.27 * (EToTable[[#This Row],[Tdew]]) / (EToTable[[#This Row],[Tdew]]+237.3)), "")</f>
        <v/>
      </c>
      <c r="W121" s="30" t="str">
        <f xml:space="preserve"> EToTable[[#This Row],[e° (Tdew)]]</f>
        <v/>
      </c>
      <c r="X121" s="28" t="str">
        <f>IF(AND(ISNUMBER(EToTable[[#This Row],[es]]), ISNUMBER(EToTable[[#This Row],[ea]])), EToTable[[#This Row],[es]]-EToTable[[#This Row],[ea]], "")</f>
        <v/>
      </c>
      <c r="Y121" s="35" t="str">
        <f>IF(ISNUMBER(EToTable[[#This Row],[Ra]]), (as+bs)*EToTable[[#This Row],[Ra]], "")</f>
        <v/>
      </c>
      <c r="Z12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1" s="35" t="str">
        <f>IF(ISNUMBER(EToTable[[#This Row],[Rs]]), (1-albedo)*EToTable[[#This Row],[Rs]], "")</f>
        <v/>
      </c>
      <c r="AB12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1" s="35" t="str">
        <f>IF(AND(ISNUMBER(EToTable[[#This Row],[Rns]]), ISNUMBER(EToTable[[#This Row],[Rnl]])), EToTable[[#This Row],[Rns]]-EToTable[[#This Row],[Rnl]], "")</f>
        <v/>
      </c>
      <c r="AD12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2" spans="1:31" x14ac:dyDescent="0.25">
      <c r="A122" s="20"/>
      <c r="B122" s="21"/>
      <c r="C122" s="22"/>
      <c r="D122" s="23"/>
      <c r="E122" s="46"/>
      <c r="F122" s="23"/>
      <c r="G12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2" s="44" t="str">
        <f>IF(AND(ISNUMBER(EToTable[[#This Row],[Сана]]), ISNUMBER(EToTable[[#This Row],[Тмин
(°С)]])), EToTable[[#This Row],[Тмин
(°С)]]-TdewSubtract, "")</f>
        <v/>
      </c>
      <c r="I122" s="38" t="str">
        <f>IF(ISNUMBER(EToTable[[#This Row],[Сана]]), _xlfn.DAYS(EToTable[[#This Row],[Сана]], "1/1/" &amp; YEAR(EToTable[[#This Row],[Сана]])) + 1, "")</f>
        <v/>
      </c>
      <c r="J122" s="35" t="str">
        <f>IF(AND(ISNUMBER(Altitude), ISNUMBER(EToTable[[#This Row],[Сана]])),  ROUND(101.3 * POWER( (293-0.0065 * Altitude) / 293, 5.26), 2), "")</f>
        <v/>
      </c>
      <c r="K122" s="33" t="str">
        <f>IF(ISNUMBER(EToTable[[#This Row],[P]]), (Cp * EToTable[[#This Row],[P]]) / (0.622 * 2.45), "")</f>
        <v/>
      </c>
      <c r="L12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2" s="35" t="str">
        <f>IF(ISNUMBER(EToTable[[#This Row],[J]]), 0.409  * SIN( (2*PI()/365) * EToTable[[#This Row],[J]] - 1.39), "")</f>
        <v/>
      </c>
      <c r="N122" s="30" t="str">
        <f>IF(ISNUMBER(EToTable[[#This Row],[J]]), ROUND(1+0.033 * COS( (2*PI()/365) * EToTable[[#This Row],[J]]), 4), "")</f>
        <v/>
      </c>
      <c r="O122" s="36" t="str">
        <f>IF(AND(ISNUMBER(Latitude), ISNUMBER(EToTable[[#This Row],[Сана]])), ROUND((Latitude / 180) * PI(), 3), "")</f>
        <v/>
      </c>
      <c r="P122" s="35" t="str">
        <f>IF(AND(ISNUMBER(EToTable[[#This Row],[φ]]), ISNUMBER(EToTable[[#This Row],[δ (rad)]])), ACOS( - 1 * TAN(EToTable[[#This Row],[φ]]) * TAN(EToTable[[#This Row],[δ (rad)]])), "")</f>
        <v/>
      </c>
      <c r="Q12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2" s="35" t="str">
        <f xml:space="preserve"> IF(ISNUMBER(EToTable[[#This Row],[ωs]]), ( 24 / PI()) * EToTable[[#This Row],[ωs]], "")</f>
        <v/>
      </c>
      <c r="S122" s="35" t="str">
        <f>IF(ISNUMBER(EToTable[[#This Row],[Тмин
(°С)]]), 0.6108 * EXP( 17.27 * EToTable[[#This Row],[Тмин
(°С)]] / (EToTable[[#This Row],[Тмин
(°С)]]+237.3)), "")</f>
        <v/>
      </c>
      <c r="T122" s="35" t="str">
        <f>IF(ISNUMBER(EToTable[[#This Row],[Тмакс
(°С)]]), 0.6108 * EXP( 17.27 * EToTable[[#This Row],[Тмакс
(°С)]] / (EToTable[[#This Row],[Тмакс
(°С)]]+237.3)), "")</f>
        <v/>
      </c>
      <c r="U122" s="35" t="str">
        <f>IF(AND(ISNUMBER(EToTable[[#This Row],[e° (Tmin)]]), ISNUMBER(EToTable[[#This Row],[e° (Tmax)]])), (EToTable[[#This Row],[e° (Tmax)]]+EToTable[[#This Row],[e° (Tmin)]])/2, "")</f>
        <v/>
      </c>
      <c r="V122" s="28" t="str">
        <f>IF(ISNUMBER(EToTable[[#This Row],[Tdew]]), 0.6108 * EXP( 17.27 * (EToTable[[#This Row],[Tdew]]) / (EToTable[[#This Row],[Tdew]]+237.3)), "")</f>
        <v/>
      </c>
      <c r="W122" s="30" t="str">
        <f xml:space="preserve"> EToTable[[#This Row],[e° (Tdew)]]</f>
        <v/>
      </c>
      <c r="X122" s="28" t="str">
        <f>IF(AND(ISNUMBER(EToTable[[#This Row],[es]]), ISNUMBER(EToTable[[#This Row],[ea]])), EToTable[[#This Row],[es]]-EToTable[[#This Row],[ea]], "")</f>
        <v/>
      </c>
      <c r="Y122" s="35" t="str">
        <f>IF(ISNUMBER(EToTable[[#This Row],[Ra]]), (as+bs)*EToTable[[#This Row],[Ra]], "")</f>
        <v/>
      </c>
      <c r="Z12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2" s="35" t="str">
        <f>IF(ISNUMBER(EToTable[[#This Row],[Rs]]), (1-albedo)*EToTable[[#This Row],[Rs]], "")</f>
        <v/>
      </c>
      <c r="AB12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2" s="35" t="str">
        <f>IF(AND(ISNUMBER(EToTable[[#This Row],[Rns]]), ISNUMBER(EToTable[[#This Row],[Rnl]])), EToTable[[#This Row],[Rns]]-EToTable[[#This Row],[Rnl]], "")</f>
        <v/>
      </c>
      <c r="AD12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3" spans="1:31" x14ac:dyDescent="0.25">
      <c r="A123" s="20"/>
      <c r="B123" s="21"/>
      <c r="C123" s="22"/>
      <c r="D123" s="23"/>
      <c r="E123" s="46"/>
      <c r="F123" s="23"/>
      <c r="G12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3" s="44" t="str">
        <f>IF(AND(ISNUMBER(EToTable[[#This Row],[Сана]]), ISNUMBER(EToTable[[#This Row],[Тмин
(°С)]])), EToTable[[#This Row],[Тмин
(°С)]]-TdewSubtract, "")</f>
        <v/>
      </c>
      <c r="I123" s="38" t="str">
        <f>IF(ISNUMBER(EToTable[[#This Row],[Сана]]), _xlfn.DAYS(EToTable[[#This Row],[Сана]], "1/1/" &amp; YEAR(EToTable[[#This Row],[Сана]])) + 1, "")</f>
        <v/>
      </c>
      <c r="J123" s="35" t="str">
        <f>IF(AND(ISNUMBER(Altitude), ISNUMBER(EToTable[[#This Row],[Сана]])),  ROUND(101.3 * POWER( (293-0.0065 * Altitude) / 293, 5.26), 2), "")</f>
        <v/>
      </c>
      <c r="K123" s="33" t="str">
        <f>IF(ISNUMBER(EToTable[[#This Row],[P]]), (Cp * EToTable[[#This Row],[P]]) / (0.622 * 2.45), "")</f>
        <v/>
      </c>
      <c r="L12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3" s="35" t="str">
        <f>IF(ISNUMBER(EToTable[[#This Row],[J]]), 0.409  * SIN( (2*PI()/365) * EToTable[[#This Row],[J]] - 1.39), "")</f>
        <v/>
      </c>
      <c r="N123" s="30" t="str">
        <f>IF(ISNUMBER(EToTable[[#This Row],[J]]), ROUND(1+0.033 * COS( (2*PI()/365) * EToTable[[#This Row],[J]]), 4), "")</f>
        <v/>
      </c>
      <c r="O123" s="36" t="str">
        <f>IF(AND(ISNUMBER(Latitude), ISNUMBER(EToTable[[#This Row],[Сана]])), ROUND((Latitude / 180) * PI(), 3), "")</f>
        <v/>
      </c>
      <c r="P123" s="35" t="str">
        <f>IF(AND(ISNUMBER(EToTable[[#This Row],[φ]]), ISNUMBER(EToTable[[#This Row],[δ (rad)]])), ACOS( - 1 * TAN(EToTable[[#This Row],[φ]]) * TAN(EToTable[[#This Row],[δ (rad)]])), "")</f>
        <v/>
      </c>
      <c r="Q12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3" s="35" t="str">
        <f xml:space="preserve"> IF(ISNUMBER(EToTable[[#This Row],[ωs]]), ( 24 / PI()) * EToTable[[#This Row],[ωs]], "")</f>
        <v/>
      </c>
      <c r="S123" s="35" t="str">
        <f>IF(ISNUMBER(EToTable[[#This Row],[Тмин
(°С)]]), 0.6108 * EXP( 17.27 * EToTable[[#This Row],[Тмин
(°С)]] / (EToTable[[#This Row],[Тмин
(°С)]]+237.3)), "")</f>
        <v/>
      </c>
      <c r="T123" s="35" t="str">
        <f>IF(ISNUMBER(EToTable[[#This Row],[Тмакс
(°С)]]), 0.6108 * EXP( 17.27 * EToTable[[#This Row],[Тмакс
(°С)]] / (EToTable[[#This Row],[Тмакс
(°С)]]+237.3)), "")</f>
        <v/>
      </c>
      <c r="U123" s="35" t="str">
        <f>IF(AND(ISNUMBER(EToTable[[#This Row],[e° (Tmin)]]), ISNUMBER(EToTable[[#This Row],[e° (Tmax)]])), (EToTable[[#This Row],[e° (Tmax)]]+EToTable[[#This Row],[e° (Tmin)]])/2, "")</f>
        <v/>
      </c>
      <c r="V123" s="28" t="str">
        <f>IF(ISNUMBER(EToTable[[#This Row],[Tdew]]), 0.6108 * EXP( 17.27 * (EToTable[[#This Row],[Tdew]]) / (EToTable[[#This Row],[Tdew]]+237.3)), "")</f>
        <v/>
      </c>
      <c r="W123" s="30" t="str">
        <f xml:space="preserve"> EToTable[[#This Row],[e° (Tdew)]]</f>
        <v/>
      </c>
      <c r="X123" s="28" t="str">
        <f>IF(AND(ISNUMBER(EToTable[[#This Row],[es]]), ISNUMBER(EToTable[[#This Row],[ea]])), EToTable[[#This Row],[es]]-EToTable[[#This Row],[ea]], "")</f>
        <v/>
      </c>
      <c r="Y123" s="35" t="str">
        <f>IF(ISNUMBER(EToTable[[#This Row],[Ra]]), (as+bs)*EToTable[[#This Row],[Ra]], "")</f>
        <v/>
      </c>
      <c r="Z12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3" s="35" t="str">
        <f>IF(ISNUMBER(EToTable[[#This Row],[Rs]]), (1-albedo)*EToTable[[#This Row],[Rs]], "")</f>
        <v/>
      </c>
      <c r="AB12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3" s="35" t="str">
        <f>IF(AND(ISNUMBER(EToTable[[#This Row],[Rns]]), ISNUMBER(EToTable[[#This Row],[Rnl]])), EToTable[[#This Row],[Rns]]-EToTable[[#This Row],[Rnl]], "")</f>
        <v/>
      </c>
      <c r="AD12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4" spans="1:31" x14ac:dyDescent="0.25">
      <c r="A124" s="20"/>
      <c r="B124" s="21"/>
      <c r="C124" s="22"/>
      <c r="D124" s="23"/>
      <c r="E124" s="46"/>
      <c r="F124" s="23"/>
      <c r="G12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4" s="44" t="str">
        <f>IF(AND(ISNUMBER(EToTable[[#This Row],[Сана]]), ISNUMBER(EToTable[[#This Row],[Тмин
(°С)]])), EToTable[[#This Row],[Тмин
(°С)]]-TdewSubtract, "")</f>
        <v/>
      </c>
      <c r="I124" s="38" t="str">
        <f>IF(ISNUMBER(EToTable[[#This Row],[Сана]]), _xlfn.DAYS(EToTable[[#This Row],[Сана]], "1/1/" &amp; YEAR(EToTable[[#This Row],[Сана]])) + 1, "")</f>
        <v/>
      </c>
      <c r="J124" s="35" t="str">
        <f>IF(AND(ISNUMBER(Altitude), ISNUMBER(EToTable[[#This Row],[Сана]])),  ROUND(101.3 * POWER( (293-0.0065 * Altitude) / 293, 5.26), 2), "")</f>
        <v/>
      </c>
      <c r="K124" s="33" t="str">
        <f>IF(ISNUMBER(EToTable[[#This Row],[P]]), (Cp * EToTable[[#This Row],[P]]) / (0.622 * 2.45), "")</f>
        <v/>
      </c>
      <c r="L12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4" s="35" t="str">
        <f>IF(ISNUMBER(EToTable[[#This Row],[J]]), 0.409  * SIN( (2*PI()/365) * EToTable[[#This Row],[J]] - 1.39), "")</f>
        <v/>
      </c>
      <c r="N124" s="30" t="str">
        <f>IF(ISNUMBER(EToTable[[#This Row],[J]]), ROUND(1+0.033 * COS( (2*PI()/365) * EToTable[[#This Row],[J]]), 4), "")</f>
        <v/>
      </c>
      <c r="O124" s="36" t="str">
        <f>IF(AND(ISNUMBER(Latitude), ISNUMBER(EToTable[[#This Row],[Сана]])), ROUND((Latitude / 180) * PI(), 3), "")</f>
        <v/>
      </c>
      <c r="P124" s="35" t="str">
        <f>IF(AND(ISNUMBER(EToTable[[#This Row],[φ]]), ISNUMBER(EToTable[[#This Row],[δ (rad)]])), ACOS( - 1 * TAN(EToTable[[#This Row],[φ]]) * TAN(EToTable[[#This Row],[δ (rad)]])), "")</f>
        <v/>
      </c>
      <c r="Q12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4" s="35" t="str">
        <f xml:space="preserve"> IF(ISNUMBER(EToTable[[#This Row],[ωs]]), ( 24 / PI()) * EToTable[[#This Row],[ωs]], "")</f>
        <v/>
      </c>
      <c r="S124" s="35" t="str">
        <f>IF(ISNUMBER(EToTable[[#This Row],[Тмин
(°С)]]), 0.6108 * EXP( 17.27 * EToTable[[#This Row],[Тмин
(°С)]] / (EToTable[[#This Row],[Тмин
(°С)]]+237.3)), "")</f>
        <v/>
      </c>
      <c r="T124" s="35" t="str">
        <f>IF(ISNUMBER(EToTable[[#This Row],[Тмакс
(°С)]]), 0.6108 * EXP( 17.27 * EToTable[[#This Row],[Тмакс
(°С)]] / (EToTable[[#This Row],[Тмакс
(°С)]]+237.3)), "")</f>
        <v/>
      </c>
      <c r="U124" s="35" t="str">
        <f>IF(AND(ISNUMBER(EToTable[[#This Row],[e° (Tmin)]]), ISNUMBER(EToTable[[#This Row],[e° (Tmax)]])), (EToTable[[#This Row],[e° (Tmax)]]+EToTable[[#This Row],[e° (Tmin)]])/2, "")</f>
        <v/>
      </c>
      <c r="V124" s="28" t="str">
        <f>IF(ISNUMBER(EToTable[[#This Row],[Tdew]]), 0.6108 * EXP( 17.27 * (EToTable[[#This Row],[Tdew]]) / (EToTable[[#This Row],[Tdew]]+237.3)), "")</f>
        <v/>
      </c>
      <c r="W124" s="30" t="str">
        <f xml:space="preserve"> EToTable[[#This Row],[e° (Tdew)]]</f>
        <v/>
      </c>
      <c r="X124" s="28" t="str">
        <f>IF(AND(ISNUMBER(EToTable[[#This Row],[es]]), ISNUMBER(EToTable[[#This Row],[ea]])), EToTable[[#This Row],[es]]-EToTable[[#This Row],[ea]], "")</f>
        <v/>
      </c>
      <c r="Y124" s="35" t="str">
        <f>IF(ISNUMBER(EToTable[[#This Row],[Ra]]), (as+bs)*EToTable[[#This Row],[Ra]], "")</f>
        <v/>
      </c>
      <c r="Z12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4" s="35" t="str">
        <f>IF(ISNUMBER(EToTable[[#This Row],[Rs]]), (1-albedo)*EToTable[[#This Row],[Rs]], "")</f>
        <v/>
      </c>
      <c r="AB12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4" s="35" t="str">
        <f>IF(AND(ISNUMBER(EToTable[[#This Row],[Rns]]), ISNUMBER(EToTable[[#This Row],[Rnl]])), EToTable[[#This Row],[Rns]]-EToTable[[#This Row],[Rnl]], "")</f>
        <v/>
      </c>
      <c r="AD12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5" spans="1:31" x14ac:dyDescent="0.25">
      <c r="A125" s="20"/>
      <c r="B125" s="21"/>
      <c r="C125" s="22"/>
      <c r="D125" s="23"/>
      <c r="E125" s="46"/>
      <c r="F125" s="23"/>
      <c r="G12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5" s="44" t="str">
        <f>IF(AND(ISNUMBER(EToTable[[#This Row],[Сана]]), ISNUMBER(EToTable[[#This Row],[Тмин
(°С)]])), EToTable[[#This Row],[Тмин
(°С)]]-TdewSubtract, "")</f>
        <v/>
      </c>
      <c r="I125" s="38" t="str">
        <f>IF(ISNUMBER(EToTable[[#This Row],[Сана]]), _xlfn.DAYS(EToTable[[#This Row],[Сана]], "1/1/" &amp; YEAR(EToTable[[#This Row],[Сана]])) + 1, "")</f>
        <v/>
      </c>
      <c r="J125" s="35" t="str">
        <f>IF(AND(ISNUMBER(Altitude), ISNUMBER(EToTable[[#This Row],[Сана]])),  ROUND(101.3 * POWER( (293-0.0065 * Altitude) / 293, 5.26), 2), "")</f>
        <v/>
      </c>
      <c r="K125" s="33" t="str">
        <f>IF(ISNUMBER(EToTable[[#This Row],[P]]), (Cp * EToTable[[#This Row],[P]]) / (0.622 * 2.45), "")</f>
        <v/>
      </c>
      <c r="L12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5" s="35" t="str">
        <f>IF(ISNUMBER(EToTable[[#This Row],[J]]), 0.409  * SIN( (2*PI()/365) * EToTable[[#This Row],[J]] - 1.39), "")</f>
        <v/>
      </c>
      <c r="N125" s="30" t="str">
        <f>IF(ISNUMBER(EToTable[[#This Row],[J]]), ROUND(1+0.033 * COS( (2*PI()/365) * EToTable[[#This Row],[J]]), 4), "")</f>
        <v/>
      </c>
      <c r="O125" s="36" t="str">
        <f>IF(AND(ISNUMBER(Latitude), ISNUMBER(EToTable[[#This Row],[Сана]])), ROUND((Latitude / 180) * PI(), 3), "")</f>
        <v/>
      </c>
      <c r="P125" s="35" t="str">
        <f>IF(AND(ISNUMBER(EToTable[[#This Row],[φ]]), ISNUMBER(EToTable[[#This Row],[δ (rad)]])), ACOS( - 1 * TAN(EToTable[[#This Row],[φ]]) * TAN(EToTable[[#This Row],[δ (rad)]])), "")</f>
        <v/>
      </c>
      <c r="Q12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5" s="35" t="str">
        <f xml:space="preserve"> IF(ISNUMBER(EToTable[[#This Row],[ωs]]), ( 24 / PI()) * EToTable[[#This Row],[ωs]], "")</f>
        <v/>
      </c>
      <c r="S125" s="35" t="str">
        <f>IF(ISNUMBER(EToTable[[#This Row],[Тмин
(°С)]]), 0.6108 * EXP( 17.27 * EToTable[[#This Row],[Тмин
(°С)]] / (EToTable[[#This Row],[Тмин
(°С)]]+237.3)), "")</f>
        <v/>
      </c>
      <c r="T125" s="35" t="str">
        <f>IF(ISNUMBER(EToTable[[#This Row],[Тмакс
(°С)]]), 0.6108 * EXP( 17.27 * EToTable[[#This Row],[Тмакс
(°С)]] / (EToTable[[#This Row],[Тмакс
(°С)]]+237.3)), "")</f>
        <v/>
      </c>
      <c r="U125" s="35" t="str">
        <f>IF(AND(ISNUMBER(EToTable[[#This Row],[e° (Tmin)]]), ISNUMBER(EToTable[[#This Row],[e° (Tmax)]])), (EToTable[[#This Row],[e° (Tmax)]]+EToTable[[#This Row],[e° (Tmin)]])/2, "")</f>
        <v/>
      </c>
      <c r="V125" s="28" t="str">
        <f>IF(ISNUMBER(EToTable[[#This Row],[Tdew]]), 0.6108 * EXP( 17.27 * (EToTable[[#This Row],[Tdew]]) / (EToTable[[#This Row],[Tdew]]+237.3)), "")</f>
        <v/>
      </c>
      <c r="W125" s="30" t="str">
        <f xml:space="preserve"> EToTable[[#This Row],[e° (Tdew)]]</f>
        <v/>
      </c>
      <c r="X125" s="28" t="str">
        <f>IF(AND(ISNUMBER(EToTable[[#This Row],[es]]), ISNUMBER(EToTable[[#This Row],[ea]])), EToTable[[#This Row],[es]]-EToTable[[#This Row],[ea]], "")</f>
        <v/>
      </c>
      <c r="Y125" s="35" t="str">
        <f>IF(ISNUMBER(EToTable[[#This Row],[Ra]]), (as+bs)*EToTable[[#This Row],[Ra]], "")</f>
        <v/>
      </c>
      <c r="Z12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5" s="35" t="str">
        <f>IF(ISNUMBER(EToTable[[#This Row],[Rs]]), (1-albedo)*EToTable[[#This Row],[Rs]], "")</f>
        <v/>
      </c>
      <c r="AB12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5" s="35" t="str">
        <f>IF(AND(ISNUMBER(EToTable[[#This Row],[Rns]]), ISNUMBER(EToTable[[#This Row],[Rnl]])), EToTable[[#This Row],[Rns]]-EToTable[[#This Row],[Rnl]], "")</f>
        <v/>
      </c>
      <c r="AD12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6" spans="1:31" x14ac:dyDescent="0.25">
      <c r="A126" s="20"/>
      <c r="B126" s="21"/>
      <c r="C126" s="22"/>
      <c r="D126" s="23"/>
      <c r="E126" s="46"/>
      <c r="F126" s="23"/>
      <c r="G12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6" s="44" t="str">
        <f>IF(AND(ISNUMBER(EToTable[[#This Row],[Сана]]), ISNUMBER(EToTable[[#This Row],[Тмин
(°С)]])), EToTable[[#This Row],[Тмин
(°С)]]-TdewSubtract, "")</f>
        <v/>
      </c>
      <c r="I126" s="38" t="str">
        <f>IF(ISNUMBER(EToTable[[#This Row],[Сана]]), _xlfn.DAYS(EToTable[[#This Row],[Сана]], "1/1/" &amp; YEAR(EToTable[[#This Row],[Сана]])) + 1, "")</f>
        <v/>
      </c>
      <c r="J126" s="35" t="str">
        <f>IF(AND(ISNUMBER(Altitude), ISNUMBER(EToTable[[#This Row],[Сана]])),  ROUND(101.3 * POWER( (293-0.0065 * Altitude) / 293, 5.26), 2), "")</f>
        <v/>
      </c>
      <c r="K126" s="33" t="str">
        <f>IF(ISNUMBER(EToTable[[#This Row],[P]]), (Cp * EToTable[[#This Row],[P]]) / (0.622 * 2.45), "")</f>
        <v/>
      </c>
      <c r="L12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6" s="35" t="str">
        <f>IF(ISNUMBER(EToTable[[#This Row],[J]]), 0.409  * SIN( (2*PI()/365) * EToTable[[#This Row],[J]] - 1.39), "")</f>
        <v/>
      </c>
      <c r="N126" s="30" t="str">
        <f>IF(ISNUMBER(EToTable[[#This Row],[J]]), ROUND(1+0.033 * COS( (2*PI()/365) * EToTable[[#This Row],[J]]), 4), "")</f>
        <v/>
      </c>
      <c r="O126" s="36" t="str">
        <f>IF(AND(ISNUMBER(Latitude), ISNUMBER(EToTable[[#This Row],[Сана]])), ROUND((Latitude / 180) * PI(), 3), "")</f>
        <v/>
      </c>
      <c r="P126" s="35" t="str">
        <f>IF(AND(ISNUMBER(EToTable[[#This Row],[φ]]), ISNUMBER(EToTable[[#This Row],[δ (rad)]])), ACOS( - 1 * TAN(EToTable[[#This Row],[φ]]) * TAN(EToTable[[#This Row],[δ (rad)]])), "")</f>
        <v/>
      </c>
      <c r="Q12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6" s="35" t="str">
        <f xml:space="preserve"> IF(ISNUMBER(EToTable[[#This Row],[ωs]]), ( 24 / PI()) * EToTable[[#This Row],[ωs]], "")</f>
        <v/>
      </c>
      <c r="S126" s="35" t="str">
        <f>IF(ISNUMBER(EToTable[[#This Row],[Тмин
(°С)]]), 0.6108 * EXP( 17.27 * EToTable[[#This Row],[Тмин
(°С)]] / (EToTable[[#This Row],[Тмин
(°С)]]+237.3)), "")</f>
        <v/>
      </c>
      <c r="T126" s="35" t="str">
        <f>IF(ISNUMBER(EToTable[[#This Row],[Тмакс
(°С)]]), 0.6108 * EXP( 17.27 * EToTable[[#This Row],[Тмакс
(°С)]] / (EToTable[[#This Row],[Тмакс
(°С)]]+237.3)), "")</f>
        <v/>
      </c>
      <c r="U126" s="35" t="str">
        <f>IF(AND(ISNUMBER(EToTable[[#This Row],[e° (Tmin)]]), ISNUMBER(EToTable[[#This Row],[e° (Tmax)]])), (EToTable[[#This Row],[e° (Tmax)]]+EToTable[[#This Row],[e° (Tmin)]])/2, "")</f>
        <v/>
      </c>
      <c r="V126" s="28" t="str">
        <f>IF(ISNUMBER(EToTable[[#This Row],[Tdew]]), 0.6108 * EXP( 17.27 * (EToTable[[#This Row],[Tdew]]) / (EToTable[[#This Row],[Tdew]]+237.3)), "")</f>
        <v/>
      </c>
      <c r="W126" s="30" t="str">
        <f xml:space="preserve"> EToTable[[#This Row],[e° (Tdew)]]</f>
        <v/>
      </c>
      <c r="X126" s="28" t="str">
        <f>IF(AND(ISNUMBER(EToTable[[#This Row],[es]]), ISNUMBER(EToTable[[#This Row],[ea]])), EToTable[[#This Row],[es]]-EToTable[[#This Row],[ea]], "")</f>
        <v/>
      </c>
      <c r="Y126" s="35" t="str">
        <f>IF(ISNUMBER(EToTable[[#This Row],[Ra]]), (as+bs)*EToTable[[#This Row],[Ra]], "")</f>
        <v/>
      </c>
      <c r="Z12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6" s="35" t="str">
        <f>IF(ISNUMBER(EToTable[[#This Row],[Rs]]), (1-albedo)*EToTable[[#This Row],[Rs]], "")</f>
        <v/>
      </c>
      <c r="AB12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6" s="35" t="str">
        <f>IF(AND(ISNUMBER(EToTable[[#This Row],[Rns]]), ISNUMBER(EToTable[[#This Row],[Rnl]])), EToTable[[#This Row],[Rns]]-EToTable[[#This Row],[Rnl]], "")</f>
        <v/>
      </c>
      <c r="AD12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7" spans="1:31" x14ac:dyDescent="0.25">
      <c r="A127" s="20"/>
      <c r="B127" s="21"/>
      <c r="C127" s="22"/>
      <c r="D127" s="23"/>
      <c r="E127" s="46"/>
      <c r="F127" s="23"/>
      <c r="G12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7" s="44" t="str">
        <f>IF(AND(ISNUMBER(EToTable[[#This Row],[Сана]]), ISNUMBER(EToTable[[#This Row],[Тмин
(°С)]])), EToTable[[#This Row],[Тмин
(°С)]]-TdewSubtract, "")</f>
        <v/>
      </c>
      <c r="I127" s="38" t="str">
        <f>IF(ISNUMBER(EToTable[[#This Row],[Сана]]), _xlfn.DAYS(EToTable[[#This Row],[Сана]], "1/1/" &amp; YEAR(EToTable[[#This Row],[Сана]])) + 1, "")</f>
        <v/>
      </c>
      <c r="J127" s="35" t="str">
        <f>IF(AND(ISNUMBER(Altitude), ISNUMBER(EToTable[[#This Row],[Сана]])),  ROUND(101.3 * POWER( (293-0.0065 * Altitude) / 293, 5.26), 2), "")</f>
        <v/>
      </c>
      <c r="K127" s="33" t="str">
        <f>IF(ISNUMBER(EToTable[[#This Row],[P]]), (Cp * EToTable[[#This Row],[P]]) / (0.622 * 2.45), "")</f>
        <v/>
      </c>
      <c r="L12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7" s="35" t="str">
        <f>IF(ISNUMBER(EToTable[[#This Row],[J]]), 0.409  * SIN( (2*PI()/365) * EToTable[[#This Row],[J]] - 1.39), "")</f>
        <v/>
      </c>
      <c r="N127" s="30" t="str">
        <f>IF(ISNUMBER(EToTable[[#This Row],[J]]), ROUND(1+0.033 * COS( (2*PI()/365) * EToTable[[#This Row],[J]]), 4), "")</f>
        <v/>
      </c>
      <c r="O127" s="36" t="str">
        <f>IF(AND(ISNUMBER(Latitude), ISNUMBER(EToTable[[#This Row],[Сана]])), ROUND((Latitude / 180) * PI(), 3), "")</f>
        <v/>
      </c>
      <c r="P127" s="35" t="str">
        <f>IF(AND(ISNUMBER(EToTable[[#This Row],[φ]]), ISNUMBER(EToTable[[#This Row],[δ (rad)]])), ACOS( - 1 * TAN(EToTable[[#This Row],[φ]]) * TAN(EToTable[[#This Row],[δ (rad)]])), "")</f>
        <v/>
      </c>
      <c r="Q12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7" s="35" t="str">
        <f xml:space="preserve"> IF(ISNUMBER(EToTable[[#This Row],[ωs]]), ( 24 / PI()) * EToTable[[#This Row],[ωs]], "")</f>
        <v/>
      </c>
      <c r="S127" s="35" t="str">
        <f>IF(ISNUMBER(EToTable[[#This Row],[Тмин
(°С)]]), 0.6108 * EXP( 17.27 * EToTable[[#This Row],[Тмин
(°С)]] / (EToTable[[#This Row],[Тмин
(°С)]]+237.3)), "")</f>
        <v/>
      </c>
      <c r="T127" s="35" t="str">
        <f>IF(ISNUMBER(EToTable[[#This Row],[Тмакс
(°С)]]), 0.6108 * EXP( 17.27 * EToTable[[#This Row],[Тмакс
(°С)]] / (EToTable[[#This Row],[Тмакс
(°С)]]+237.3)), "")</f>
        <v/>
      </c>
      <c r="U127" s="35" t="str">
        <f>IF(AND(ISNUMBER(EToTable[[#This Row],[e° (Tmin)]]), ISNUMBER(EToTable[[#This Row],[e° (Tmax)]])), (EToTable[[#This Row],[e° (Tmax)]]+EToTable[[#This Row],[e° (Tmin)]])/2, "")</f>
        <v/>
      </c>
      <c r="V127" s="28" t="str">
        <f>IF(ISNUMBER(EToTable[[#This Row],[Tdew]]), 0.6108 * EXP( 17.27 * (EToTable[[#This Row],[Tdew]]) / (EToTable[[#This Row],[Tdew]]+237.3)), "")</f>
        <v/>
      </c>
      <c r="W127" s="30" t="str">
        <f xml:space="preserve"> EToTable[[#This Row],[e° (Tdew)]]</f>
        <v/>
      </c>
      <c r="X127" s="28" t="str">
        <f>IF(AND(ISNUMBER(EToTable[[#This Row],[es]]), ISNUMBER(EToTable[[#This Row],[ea]])), EToTable[[#This Row],[es]]-EToTable[[#This Row],[ea]], "")</f>
        <v/>
      </c>
      <c r="Y127" s="35" t="str">
        <f>IF(ISNUMBER(EToTable[[#This Row],[Ra]]), (as+bs)*EToTable[[#This Row],[Ra]], "")</f>
        <v/>
      </c>
      <c r="Z12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7" s="35" t="str">
        <f>IF(ISNUMBER(EToTable[[#This Row],[Rs]]), (1-albedo)*EToTable[[#This Row],[Rs]], "")</f>
        <v/>
      </c>
      <c r="AB12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7" s="35" t="str">
        <f>IF(AND(ISNUMBER(EToTable[[#This Row],[Rns]]), ISNUMBER(EToTable[[#This Row],[Rnl]])), EToTable[[#This Row],[Rns]]-EToTable[[#This Row],[Rnl]], "")</f>
        <v/>
      </c>
      <c r="AD12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8" spans="1:31" x14ac:dyDescent="0.25">
      <c r="A128" s="20"/>
      <c r="B128" s="21"/>
      <c r="C128" s="22"/>
      <c r="D128" s="23"/>
      <c r="E128" s="46"/>
      <c r="F128" s="23"/>
      <c r="G12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8" s="44" t="str">
        <f>IF(AND(ISNUMBER(EToTable[[#This Row],[Сана]]), ISNUMBER(EToTable[[#This Row],[Тмин
(°С)]])), EToTable[[#This Row],[Тмин
(°С)]]-TdewSubtract, "")</f>
        <v/>
      </c>
      <c r="I128" s="38" t="str">
        <f>IF(ISNUMBER(EToTable[[#This Row],[Сана]]), _xlfn.DAYS(EToTable[[#This Row],[Сана]], "1/1/" &amp; YEAR(EToTable[[#This Row],[Сана]])) + 1, "")</f>
        <v/>
      </c>
      <c r="J128" s="35" t="str">
        <f>IF(AND(ISNUMBER(Altitude), ISNUMBER(EToTable[[#This Row],[Сана]])),  ROUND(101.3 * POWER( (293-0.0065 * Altitude) / 293, 5.26), 2), "")</f>
        <v/>
      </c>
      <c r="K128" s="33" t="str">
        <f>IF(ISNUMBER(EToTable[[#This Row],[P]]), (Cp * EToTable[[#This Row],[P]]) / (0.622 * 2.45), "")</f>
        <v/>
      </c>
      <c r="L12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8" s="35" t="str">
        <f>IF(ISNUMBER(EToTable[[#This Row],[J]]), 0.409  * SIN( (2*PI()/365) * EToTable[[#This Row],[J]] - 1.39), "")</f>
        <v/>
      </c>
      <c r="N128" s="30" t="str">
        <f>IF(ISNUMBER(EToTable[[#This Row],[J]]), ROUND(1+0.033 * COS( (2*PI()/365) * EToTable[[#This Row],[J]]), 4), "")</f>
        <v/>
      </c>
      <c r="O128" s="36" t="str">
        <f>IF(AND(ISNUMBER(Latitude), ISNUMBER(EToTable[[#This Row],[Сана]])), ROUND((Latitude / 180) * PI(), 3), "")</f>
        <v/>
      </c>
      <c r="P128" s="35" t="str">
        <f>IF(AND(ISNUMBER(EToTable[[#This Row],[φ]]), ISNUMBER(EToTable[[#This Row],[δ (rad)]])), ACOS( - 1 * TAN(EToTable[[#This Row],[φ]]) * TAN(EToTable[[#This Row],[δ (rad)]])), "")</f>
        <v/>
      </c>
      <c r="Q12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8" s="35" t="str">
        <f xml:space="preserve"> IF(ISNUMBER(EToTable[[#This Row],[ωs]]), ( 24 / PI()) * EToTable[[#This Row],[ωs]], "")</f>
        <v/>
      </c>
      <c r="S128" s="35" t="str">
        <f>IF(ISNUMBER(EToTable[[#This Row],[Тмин
(°С)]]), 0.6108 * EXP( 17.27 * EToTable[[#This Row],[Тмин
(°С)]] / (EToTable[[#This Row],[Тмин
(°С)]]+237.3)), "")</f>
        <v/>
      </c>
      <c r="T128" s="35" t="str">
        <f>IF(ISNUMBER(EToTable[[#This Row],[Тмакс
(°С)]]), 0.6108 * EXP( 17.27 * EToTable[[#This Row],[Тмакс
(°С)]] / (EToTable[[#This Row],[Тмакс
(°С)]]+237.3)), "")</f>
        <v/>
      </c>
      <c r="U128" s="35" t="str">
        <f>IF(AND(ISNUMBER(EToTable[[#This Row],[e° (Tmin)]]), ISNUMBER(EToTable[[#This Row],[e° (Tmax)]])), (EToTable[[#This Row],[e° (Tmax)]]+EToTable[[#This Row],[e° (Tmin)]])/2, "")</f>
        <v/>
      </c>
      <c r="V128" s="28" t="str">
        <f>IF(ISNUMBER(EToTable[[#This Row],[Tdew]]), 0.6108 * EXP( 17.27 * (EToTable[[#This Row],[Tdew]]) / (EToTable[[#This Row],[Tdew]]+237.3)), "")</f>
        <v/>
      </c>
      <c r="W128" s="30" t="str">
        <f xml:space="preserve"> EToTable[[#This Row],[e° (Tdew)]]</f>
        <v/>
      </c>
      <c r="X128" s="28" t="str">
        <f>IF(AND(ISNUMBER(EToTable[[#This Row],[es]]), ISNUMBER(EToTable[[#This Row],[ea]])), EToTable[[#This Row],[es]]-EToTable[[#This Row],[ea]], "")</f>
        <v/>
      </c>
      <c r="Y128" s="35" t="str">
        <f>IF(ISNUMBER(EToTable[[#This Row],[Ra]]), (as+bs)*EToTable[[#This Row],[Ra]], "")</f>
        <v/>
      </c>
      <c r="Z12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8" s="35" t="str">
        <f>IF(ISNUMBER(EToTable[[#This Row],[Rs]]), (1-albedo)*EToTable[[#This Row],[Rs]], "")</f>
        <v/>
      </c>
      <c r="AB12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8" s="35" t="str">
        <f>IF(AND(ISNUMBER(EToTable[[#This Row],[Rns]]), ISNUMBER(EToTable[[#This Row],[Rnl]])), EToTable[[#This Row],[Rns]]-EToTable[[#This Row],[Rnl]], "")</f>
        <v/>
      </c>
      <c r="AD12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29" spans="1:31" x14ac:dyDescent="0.25">
      <c r="A129" s="20"/>
      <c r="B129" s="21"/>
      <c r="C129" s="22"/>
      <c r="D129" s="23"/>
      <c r="E129" s="46"/>
      <c r="F129" s="23"/>
      <c r="G12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29" s="44" t="str">
        <f>IF(AND(ISNUMBER(EToTable[[#This Row],[Сана]]), ISNUMBER(EToTable[[#This Row],[Тмин
(°С)]])), EToTable[[#This Row],[Тмин
(°С)]]-TdewSubtract, "")</f>
        <v/>
      </c>
      <c r="I129" s="38" t="str">
        <f>IF(ISNUMBER(EToTable[[#This Row],[Сана]]), _xlfn.DAYS(EToTable[[#This Row],[Сана]], "1/1/" &amp; YEAR(EToTable[[#This Row],[Сана]])) + 1, "")</f>
        <v/>
      </c>
      <c r="J129" s="35" t="str">
        <f>IF(AND(ISNUMBER(Altitude), ISNUMBER(EToTable[[#This Row],[Сана]])),  ROUND(101.3 * POWER( (293-0.0065 * Altitude) / 293, 5.26), 2), "")</f>
        <v/>
      </c>
      <c r="K129" s="33" t="str">
        <f>IF(ISNUMBER(EToTable[[#This Row],[P]]), (Cp * EToTable[[#This Row],[P]]) / (0.622 * 2.45), "")</f>
        <v/>
      </c>
      <c r="L12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29" s="35" t="str">
        <f>IF(ISNUMBER(EToTable[[#This Row],[J]]), 0.409  * SIN( (2*PI()/365) * EToTable[[#This Row],[J]] - 1.39), "")</f>
        <v/>
      </c>
      <c r="N129" s="30" t="str">
        <f>IF(ISNUMBER(EToTable[[#This Row],[J]]), ROUND(1+0.033 * COS( (2*PI()/365) * EToTable[[#This Row],[J]]), 4), "")</f>
        <v/>
      </c>
      <c r="O129" s="36" t="str">
        <f>IF(AND(ISNUMBER(Latitude), ISNUMBER(EToTable[[#This Row],[Сана]])), ROUND((Latitude / 180) * PI(), 3), "")</f>
        <v/>
      </c>
      <c r="P129" s="35" t="str">
        <f>IF(AND(ISNUMBER(EToTable[[#This Row],[φ]]), ISNUMBER(EToTable[[#This Row],[δ (rad)]])), ACOS( - 1 * TAN(EToTable[[#This Row],[φ]]) * TAN(EToTable[[#This Row],[δ (rad)]])), "")</f>
        <v/>
      </c>
      <c r="Q12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29" s="35" t="str">
        <f xml:space="preserve"> IF(ISNUMBER(EToTable[[#This Row],[ωs]]), ( 24 / PI()) * EToTable[[#This Row],[ωs]], "")</f>
        <v/>
      </c>
      <c r="S129" s="35" t="str">
        <f>IF(ISNUMBER(EToTable[[#This Row],[Тмин
(°С)]]), 0.6108 * EXP( 17.27 * EToTable[[#This Row],[Тмин
(°С)]] / (EToTable[[#This Row],[Тмин
(°С)]]+237.3)), "")</f>
        <v/>
      </c>
      <c r="T129" s="35" t="str">
        <f>IF(ISNUMBER(EToTable[[#This Row],[Тмакс
(°С)]]), 0.6108 * EXP( 17.27 * EToTable[[#This Row],[Тмакс
(°С)]] / (EToTable[[#This Row],[Тмакс
(°С)]]+237.3)), "")</f>
        <v/>
      </c>
      <c r="U129" s="35" t="str">
        <f>IF(AND(ISNUMBER(EToTable[[#This Row],[e° (Tmin)]]), ISNUMBER(EToTable[[#This Row],[e° (Tmax)]])), (EToTable[[#This Row],[e° (Tmax)]]+EToTable[[#This Row],[e° (Tmin)]])/2, "")</f>
        <v/>
      </c>
      <c r="V129" s="28" t="str">
        <f>IF(ISNUMBER(EToTable[[#This Row],[Tdew]]), 0.6108 * EXP( 17.27 * (EToTable[[#This Row],[Tdew]]) / (EToTable[[#This Row],[Tdew]]+237.3)), "")</f>
        <v/>
      </c>
      <c r="W129" s="30" t="str">
        <f xml:space="preserve"> EToTable[[#This Row],[e° (Tdew)]]</f>
        <v/>
      </c>
      <c r="X129" s="28" t="str">
        <f>IF(AND(ISNUMBER(EToTable[[#This Row],[es]]), ISNUMBER(EToTable[[#This Row],[ea]])), EToTable[[#This Row],[es]]-EToTable[[#This Row],[ea]], "")</f>
        <v/>
      </c>
      <c r="Y129" s="35" t="str">
        <f>IF(ISNUMBER(EToTable[[#This Row],[Ra]]), (as+bs)*EToTable[[#This Row],[Ra]], "")</f>
        <v/>
      </c>
      <c r="Z12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29" s="35" t="str">
        <f>IF(ISNUMBER(EToTable[[#This Row],[Rs]]), (1-albedo)*EToTable[[#This Row],[Rs]], "")</f>
        <v/>
      </c>
      <c r="AB12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29" s="35" t="str">
        <f>IF(AND(ISNUMBER(EToTable[[#This Row],[Rns]]), ISNUMBER(EToTable[[#This Row],[Rnl]])), EToTable[[#This Row],[Rns]]-EToTable[[#This Row],[Rnl]], "")</f>
        <v/>
      </c>
      <c r="AD12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2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0" spans="1:31" x14ac:dyDescent="0.25">
      <c r="A130" s="20"/>
      <c r="B130" s="21"/>
      <c r="C130" s="22"/>
      <c r="D130" s="23"/>
      <c r="E130" s="46"/>
      <c r="F130" s="23"/>
      <c r="G13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0" s="44" t="str">
        <f>IF(AND(ISNUMBER(EToTable[[#This Row],[Сана]]), ISNUMBER(EToTable[[#This Row],[Тмин
(°С)]])), EToTable[[#This Row],[Тмин
(°С)]]-TdewSubtract, "")</f>
        <v/>
      </c>
      <c r="I130" s="38" t="str">
        <f>IF(ISNUMBER(EToTable[[#This Row],[Сана]]), _xlfn.DAYS(EToTable[[#This Row],[Сана]], "1/1/" &amp; YEAR(EToTable[[#This Row],[Сана]])) + 1, "")</f>
        <v/>
      </c>
      <c r="J130" s="35" t="str">
        <f>IF(AND(ISNUMBER(Altitude), ISNUMBER(EToTable[[#This Row],[Сана]])),  ROUND(101.3 * POWER( (293-0.0065 * Altitude) / 293, 5.26), 2), "")</f>
        <v/>
      </c>
      <c r="K130" s="33" t="str">
        <f>IF(ISNUMBER(EToTable[[#This Row],[P]]), (Cp * EToTable[[#This Row],[P]]) / (0.622 * 2.45), "")</f>
        <v/>
      </c>
      <c r="L13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0" s="35" t="str">
        <f>IF(ISNUMBER(EToTable[[#This Row],[J]]), 0.409  * SIN( (2*PI()/365) * EToTable[[#This Row],[J]] - 1.39), "")</f>
        <v/>
      </c>
      <c r="N130" s="30" t="str">
        <f>IF(ISNUMBER(EToTable[[#This Row],[J]]), ROUND(1+0.033 * COS( (2*PI()/365) * EToTable[[#This Row],[J]]), 4), "")</f>
        <v/>
      </c>
      <c r="O130" s="36" t="str">
        <f>IF(AND(ISNUMBER(Latitude), ISNUMBER(EToTable[[#This Row],[Сана]])), ROUND((Latitude / 180) * PI(), 3), "")</f>
        <v/>
      </c>
      <c r="P130" s="35" t="str">
        <f>IF(AND(ISNUMBER(EToTable[[#This Row],[φ]]), ISNUMBER(EToTable[[#This Row],[δ (rad)]])), ACOS( - 1 * TAN(EToTable[[#This Row],[φ]]) * TAN(EToTable[[#This Row],[δ (rad)]])), "")</f>
        <v/>
      </c>
      <c r="Q13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0" s="35" t="str">
        <f xml:space="preserve"> IF(ISNUMBER(EToTable[[#This Row],[ωs]]), ( 24 / PI()) * EToTable[[#This Row],[ωs]], "")</f>
        <v/>
      </c>
      <c r="S130" s="35" t="str">
        <f>IF(ISNUMBER(EToTable[[#This Row],[Тмин
(°С)]]), 0.6108 * EXP( 17.27 * EToTable[[#This Row],[Тмин
(°С)]] / (EToTable[[#This Row],[Тмин
(°С)]]+237.3)), "")</f>
        <v/>
      </c>
      <c r="T130" s="35" t="str">
        <f>IF(ISNUMBER(EToTable[[#This Row],[Тмакс
(°С)]]), 0.6108 * EXP( 17.27 * EToTable[[#This Row],[Тмакс
(°С)]] / (EToTable[[#This Row],[Тмакс
(°С)]]+237.3)), "")</f>
        <v/>
      </c>
      <c r="U130" s="35" t="str">
        <f>IF(AND(ISNUMBER(EToTable[[#This Row],[e° (Tmin)]]), ISNUMBER(EToTable[[#This Row],[e° (Tmax)]])), (EToTable[[#This Row],[e° (Tmax)]]+EToTable[[#This Row],[e° (Tmin)]])/2, "")</f>
        <v/>
      </c>
      <c r="V130" s="28" t="str">
        <f>IF(ISNUMBER(EToTable[[#This Row],[Tdew]]), 0.6108 * EXP( 17.27 * (EToTable[[#This Row],[Tdew]]) / (EToTable[[#This Row],[Tdew]]+237.3)), "")</f>
        <v/>
      </c>
      <c r="W130" s="30" t="str">
        <f xml:space="preserve"> EToTable[[#This Row],[e° (Tdew)]]</f>
        <v/>
      </c>
      <c r="X130" s="28" t="str">
        <f>IF(AND(ISNUMBER(EToTable[[#This Row],[es]]), ISNUMBER(EToTable[[#This Row],[ea]])), EToTable[[#This Row],[es]]-EToTable[[#This Row],[ea]], "")</f>
        <v/>
      </c>
      <c r="Y130" s="35" t="str">
        <f>IF(ISNUMBER(EToTable[[#This Row],[Ra]]), (as+bs)*EToTable[[#This Row],[Ra]], "")</f>
        <v/>
      </c>
      <c r="Z13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0" s="35" t="str">
        <f>IF(ISNUMBER(EToTable[[#This Row],[Rs]]), (1-albedo)*EToTable[[#This Row],[Rs]], "")</f>
        <v/>
      </c>
      <c r="AB13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0" s="35" t="str">
        <f>IF(AND(ISNUMBER(EToTable[[#This Row],[Rns]]), ISNUMBER(EToTable[[#This Row],[Rnl]])), EToTable[[#This Row],[Rns]]-EToTable[[#This Row],[Rnl]], "")</f>
        <v/>
      </c>
      <c r="AD13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1" spans="1:31" x14ac:dyDescent="0.25">
      <c r="A131" s="20"/>
      <c r="B131" s="21"/>
      <c r="C131" s="22"/>
      <c r="D131" s="23"/>
      <c r="E131" s="46"/>
      <c r="F131" s="23"/>
      <c r="G13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1" s="44" t="str">
        <f>IF(AND(ISNUMBER(EToTable[[#This Row],[Сана]]), ISNUMBER(EToTable[[#This Row],[Тмин
(°С)]])), EToTable[[#This Row],[Тмин
(°С)]]-TdewSubtract, "")</f>
        <v/>
      </c>
      <c r="I131" s="38" t="str">
        <f>IF(ISNUMBER(EToTable[[#This Row],[Сана]]), _xlfn.DAYS(EToTable[[#This Row],[Сана]], "1/1/" &amp; YEAR(EToTable[[#This Row],[Сана]])) + 1, "")</f>
        <v/>
      </c>
      <c r="J131" s="35" t="str">
        <f>IF(AND(ISNUMBER(Altitude), ISNUMBER(EToTable[[#This Row],[Сана]])),  ROUND(101.3 * POWER( (293-0.0065 * Altitude) / 293, 5.26), 2), "")</f>
        <v/>
      </c>
      <c r="K131" s="33" t="str">
        <f>IF(ISNUMBER(EToTable[[#This Row],[P]]), (Cp * EToTable[[#This Row],[P]]) / (0.622 * 2.45), "")</f>
        <v/>
      </c>
      <c r="L13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1" s="35" t="str">
        <f>IF(ISNUMBER(EToTable[[#This Row],[J]]), 0.409  * SIN( (2*PI()/365) * EToTable[[#This Row],[J]] - 1.39), "")</f>
        <v/>
      </c>
      <c r="N131" s="30" t="str">
        <f>IF(ISNUMBER(EToTable[[#This Row],[J]]), ROUND(1+0.033 * COS( (2*PI()/365) * EToTable[[#This Row],[J]]), 4), "")</f>
        <v/>
      </c>
      <c r="O131" s="36" t="str">
        <f>IF(AND(ISNUMBER(Latitude), ISNUMBER(EToTable[[#This Row],[Сана]])), ROUND((Latitude / 180) * PI(), 3), "")</f>
        <v/>
      </c>
      <c r="P131" s="35" t="str">
        <f>IF(AND(ISNUMBER(EToTable[[#This Row],[φ]]), ISNUMBER(EToTable[[#This Row],[δ (rad)]])), ACOS( - 1 * TAN(EToTable[[#This Row],[φ]]) * TAN(EToTable[[#This Row],[δ (rad)]])), "")</f>
        <v/>
      </c>
      <c r="Q13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1" s="35" t="str">
        <f xml:space="preserve"> IF(ISNUMBER(EToTable[[#This Row],[ωs]]), ( 24 / PI()) * EToTable[[#This Row],[ωs]], "")</f>
        <v/>
      </c>
      <c r="S131" s="35" t="str">
        <f>IF(ISNUMBER(EToTable[[#This Row],[Тмин
(°С)]]), 0.6108 * EXP( 17.27 * EToTable[[#This Row],[Тмин
(°С)]] / (EToTable[[#This Row],[Тмин
(°С)]]+237.3)), "")</f>
        <v/>
      </c>
      <c r="T131" s="35" t="str">
        <f>IF(ISNUMBER(EToTable[[#This Row],[Тмакс
(°С)]]), 0.6108 * EXP( 17.27 * EToTable[[#This Row],[Тмакс
(°С)]] / (EToTable[[#This Row],[Тмакс
(°С)]]+237.3)), "")</f>
        <v/>
      </c>
      <c r="U131" s="35" t="str">
        <f>IF(AND(ISNUMBER(EToTable[[#This Row],[e° (Tmin)]]), ISNUMBER(EToTable[[#This Row],[e° (Tmax)]])), (EToTable[[#This Row],[e° (Tmax)]]+EToTable[[#This Row],[e° (Tmin)]])/2, "")</f>
        <v/>
      </c>
      <c r="V131" s="28" t="str">
        <f>IF(ISNUMBER(EToTable[[#This Row],[Tdew]]), 0.6108 * EXP( 17.27 * (EToTable[[#This Row],[Tdew]]) / (EToTable[[#This Row],[Tdew]]+237.3)), "")</f>
        <v/>
      </c>
      <c r="W131" s="30" t="str">
        <f xml:space="preserve"> EToTable[[#This Row],[e° (Tdew)]]</f>
        <v/>
      </c>
      <c r="X131" s="28" t="str">
        <f>IF(AND(ISNUMBER(EToTable[[#This Row],[es]]), ISNUMBER(EToTable[[#This Row],[ea]])), EToTable[[#This Row],[es]]-EToTable[[#This Row],[ea]], "")</f>
        <v/>
      </c>
      <c r="Y131" s="35" t="str">
        <f>IF(ISNUMBER(EToTable[[#This Row],[Ra]]), (as+bs)*EToTable[[#This Row],[Ra]], "")</f>
        <v/>
      </c>
      <c r="Z13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1" s="35" t="str">
        <f>IF(ISNUMBER(EToTable[[#This Row],[Rs]]), (1-albedo)*EToTable[[#This Row],[Rs]], "")</f>
        <v/>
      </c>
      <c r="AB13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1" s="35" t="str">
        <f>IF(AND(ISNUMBER(EToTable[[#This Row],[Rns]]), ISNUMBER(EToTable[[#This Row],[Rnl]])), EToTable[[#This Row],[Rns]]-EToTable[[#This Row],[Rnl]], "")</f>
        <v/>
      </c>
      <c r="AD13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2" spans="1:31" x14ac:dyDescent="0.25">
      <c r="A132" s="20"/>
      <c r="B132" s="21"/>
      <c r="C132" s="22"/>
      <c r="D132" s="23"/>
      <c r="E132" s="46"/>
      <c r="F132" s="23"/>
      <c r="G13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2" s="44" t="str">
        <f>IF(AND(ISNUMBER(EToTable[[#This Row],[Сана]]), ISNUMBER(EToTable[[#This Row],[Тмин
(°С)]])), EToTable[[#This Row],[Тмин
(°С)]]-TdewSubtract, "")</f>
        <v/>
      </c>
      <c r="I132" s="38" t="str">
        <f>IF(ISNUMBER(EToTable[[#This Row],[Сана]]), _xlfn.DAYS(EToTable[[#This Row],[Сана]], "1/1/" &amp; YEAR(EToTable[[#This Row],[Сана]])) + 1, "")</f>
        <v/>
      </c>
      <c r="J132" s="35" t="str">
        <f>IF(AND(ISNUMBER(Altitude), ISNUMBER(EToTable[[#This Row],[Сана]])),  ROUND(101.3 * POWER( (293-0.0065 * Altitude) / 293, 5.26), 2), "")</f>
        <v/>
      </c>
      <c r="K132" s="33" t="str">
        <f>IF(ISNUMBER(EToTable[[#This Row],[P]]), (Cp * EToTable[[#This Row],[P]]) / (0.622 * 2.45), "")</f>
        <v/>
      </c>
      <c r="L13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2" s="35" t="str">
        <f>IF(ISNUMBER(EToTable[[#This Row],[J]]), 0.409  * SIN( (2*PI()/365) * EToTable[[#This Row],[J]] - 1.39), "")</f>
        <v/>
      </c>
      <c r="N132" s="30" t="str">
        <f>IF(ISNUMBER(EToTable[[#This Row],[J]]), ROUND(1+0.033 * COS( (2*PI()/365) * EToTable[[#This Row],[J]]), 4), "")</f>
        <v/>
      </c>
      <c r="O132" s="36" t="str">
        <f>IF(AND(ISNUMBER(Latitude), ISNUMBER(EToTable[[#This Row],[Сана]])), ROUND((Latitude / 180) * PI(), 3), "")</f>
        <v/>
      </c>
      <c r="P132" s="35" t="str">
        <f>IF(AND(ISNUMBER(EToTable[[#This Row],[φ]]), ISNUMBER(EToTable[[#This Row],[δ (rad)]])), ACOS( - 1 * TAN(EToTable[[#This Row],[φ]]) * TAN(EToTable[[#This Row],[δ (rad)]])), "")</f>
        <v/>
      </c>
      <c r="Q13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2" s="35" t="str">
        <f xml:space="preserve"> IF(ISNUMBER(EToTable[[#This Row],[ωs]]), ( 24 / PI()) * EToTable[[#This Row],[ωs]], "")</f>
        <v/>
      </c>
      <c r="S132" s="35" t="str">
        <f>IF(ISNUMBER(EToTable[[#This Row],[Тмин
(°С)]]), 0.6108 * EXP( 17.27 * EToTable[[#This Row],[Тмин
(°С)]] / (EToTable[[#This Row],[Тмин
(°С)]]+237.3)), "")</f>
        <v/>
      </c>
      <c r="T132" s="35" t="str">
        <f>IF(ISNUMBER(EToTable[[#This Row],[Тмакс
(°С)]]), 0.6108 * EXP( 17.27 * EToTable[[#This Row],[Тмакс
(°С)]] / (EToTable[[#This Row],[Тмакс
(°С)]]+237.3)), "")</f>
        <v/>
      </c>
      <c r="U132" s="35" t="str">
        <f>IF(AND(ISNUMBER(EToTable[[#This Row],[e° (Tmin)]]), ISNUMBER(EToTable[[#This Row],[e° (Tmax)]])), (EToTable[[#This Row],[e° (Tmax)]]+EToTable[[#This Row],[e° (Tmin)]])/2, "")</f>
        <v/>
      </c>
      <c r="V132" s="28" t="str">
        <f>IF(ISNUMBER(EToTable[[#This Row],[Tdew]]), 0.6108 * EXP( 17.27 * (EToTable[[#This Row],[Tdew]]) / (EToTable[[#This Row],[Tdew]]+237.3)), "")</f>
        <v/>
      </c>
      <c r="W132" s="30" t="str">
        <f xml:space="preserve"> EToTable[[#This Row],[e° (Tdew)]]</f>
        <v/>
      </c>
      <c r="X132" s="28" t="str">
        <f>IF(AND(ISNUMBER(EToTable[[#This Row],[es]]), ISNUMBER(EToTable[[#This Row],[ea]])), EToTable[[#This Row],[es]]-EToTable[[#This Row],[ea]], "")</f>
        <v/>
      </c>
      <c r="Y132" s="35" t="str">
        <f>IF(ISNUMBER(EToTable[[#This Row],[Ra]]), (as+bs)*EToTable[[#This Row],[Ra]], "")</f>
        <v/>
      </c>
      <c r="Z13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2" s="35" t="str">
        <f>IF(ISNUMBER(EToTable[[#This Row],[Rs]]), (1-albedo)*EToTable[[#This Row],[Rs]], "")</f>
        <v/>
      </c>
      <c r="AB13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2" s="35" t="str">
        <f>IF(AND(ISNUMBER(EToTable[[#This Row],[Rns]]), ISNUMBER(EToTable[[#This Row],[Rnl]])), EToTable[[#This Row],[Rns]]-EToTable[[#This Row],[Rnl]], "")</f>
        <v/>
      </c>
      <c r="AD13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3" spans="1:31" x14ac:dyDescent="0.25">
      <c r="A133" s="20"/>
      <c r="B133" s="21"/>
      <c r="C133" s="22"/>
      <c r="D133" s="23"/>
      <c r="E133" s="46"/>
      <c r="F133" s="23"/>
      <c r="G13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3" s="44" t="str">
        <f>IF(AND(ISNUMBER(EToTable[[#This Row],[Сана]]), ISNUMBER(EToTable[[#This Row],[Тмин
(°С)]])), EToTable[[#This Row],[Тмин
(°С)]]-TdewSubtract, "")</f>
        <v/>
      </c>
      <c r="I133" s="38" t="str">
        <f>IF(ISNUMBER(EToTable[[#This Row],[Сана]]), _xlfn.DAYS(EToTable[[#This Row],[Сана]], "1/1/" &amp; YEAR(EToTable[[#This Row],[Сана]])) + 1, "")</f>
        <v/>
      </c>
      <c r="J133" s="35" t="str">
        <f>IF(AND(ISNUMBER(Altitude), ISNUMBER(EToTable[[#This Row],[Сана]])),  ROUND(101.3 * POWER( (293-0.0065 * Altitude) / 293, 5.26), 2), "")</f>
        <v/>
      </c>
      <c r="K133" s="33" t="str">
        <f>IF(ISNUMBER(EToTable[[#This Row],[P]]), (Cp * EToTable[[#This Row],[P]]) / (0.622 * 2.45), "")</f>
        <v/>
      </c>
      <c r="L13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3" s="35" t="str">
        <f>IF(ISNUMBER(EToTable[[#This Row],[J]]), 0.409  * SIN( (2*PI()/365) * EToTable[[#This Row],[J]] - 1.39), "")</f>
        <v/>
      </c>
      <c r="N133" s="30" t="str">
        <f>IF(ISNUMBER(EToTable[[#This Row],[J]]), ROUND(1+0.033 * COS( (2*PI()/365) * EToTable[[#This Row],[J]]), 4), "")</f>
        <v/>
      </c>
      <c r="O133" s="36" t="str">
        <f>IF(AND(ISNUMBER(Latitude), ISNUMBER(EToTable[[#This Row],[Сана]])), ROUND((Latitude / 180) * PI(), 3), "")</f>
        <v/>
      </c>
      <c r="P133" s="35" t="str">
        <f>IF(AND(ISNUMBER(EToTable[[#This Row],[φ]]), ISNUMBER(EToTable[[#This Row],[δ (rad)]])), ACOS( - 1 * TAN(EToTable[[#This Row],[φ]]) * TAN(EToTable[[#This Row],[δ (rad)]])), "")</f>
        <v/>
      </c>
      <c r="Q13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3" s="35" t="str">
        <f xml:space="preserve"> IF(ISNUMBER(EToTable[[#This Row],[ωs]]), ( 24 / PI()) * EToTable[[#This Row],[ωs]], "")</f>
        <v/>
      </c>
      <c r="S133" s="35" t="str">
        <f>IF(ISNUMBER(EToTable[[#This Row],[Тмин
(°С)]]), 0.6108 * EXP( 17.27 * EToTable[[#This Row],[Тмин
(°С)]] / (EToTable[[#This Row],[Тмин
(°С)]]+237.3)), "")</f>
        <v/>
      </c>
      <c r="T133" s="35" t="str">
        <f>IF(ISNUMBER(EToTable[[#This Row],[Тмакс
(°С)]]), 0.6108 * EXP( 17.27 * EToTable[[#This Row],[Тмакс
(°С)]] / (EToTable[[#This Row],[Тмакс
(°С)]]+237.3)), "")</f>
        <v/>
      </c>
      <c r="U133" s="35" t="str">
        <f>IF(AND(ISNUMBER(EToTable[[#This Row],[e° (Tmin)]]), ISNUMBER(EToTable[[#This Row],[e° (Tmax)]])), (EToTable[[#This Row],[e° (Tmax)]]+EToTable[[#This Row],[e° (Tmin)]])/2, "")</f>
        <v/>
      </c>
      <c r="V133" s="28" t="str">
        <f>IF(ISNUMBER(EToTable[[#This Row],[Tdew]]), 0.6108 * EXP( 17.27 * (EToTable[[#This Row],[Tdew]]) / (EToTable[[#This Row],[Tdew]]+237.3)), "")</f>
        <v/>
      </c>
      <c r="W133" s="30" t="str">
        <f xml:space="preserve"> EToTable[[#This Row],[e° (Tdew)]]</f>
        <v/>
      </c>
      <c r="X133" s="28" t="str">
        <f>IF(AND(ISNUMBER(EToTable[[#This Row],[es]]), ISNUMBER(EToTable[[#This Row],[ea]])), EToTable[[#This Row],[es]]-EToTable[[#This Row],[ea]], "")</f>
        <v/>
      </c>
      <c r="Y133" s="35" t="str">
        <f>IF(ISNUMBER(EToTable[[#This Row],[Ra]]), (as+bs)*EToTable[[#This Row],[Ra]], "")</f>
        <v/>
      </c>
      <c r="Z13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3" s="35" t="str">
        <f>IF(ISNUMBER(EToTable[[#This Row],[Rs]]), (1-albedo)*EToTable[[#This Row],[Rs]], "")</f>
        <v/>
      </c>
      <c r="AB13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3" s="35" t="str">
        <f>IF(AND(ISNUMBER(EToTable[[#This Row],[Rns]]), ISNUMBER(EToTable[[#This Row],[Rnl]])), EToTable[[#This Row],[Rns]]-EToTable[[#This Row],[Rnl]], "")</f>
        <v/>
      </c>
      <c r="AD13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4" spans="1:31" x14ac:dyDescent="0.25">
      <c r="A134" s="20"/>
      <c r="B134" s="21"/>
      <c r="C134" s="22"/>
      <c r="D134" s="23"/>
      <c r="E134" s="46"/>
      <c r="F134" s="23"/>
      <c r="G13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4" s="44" t="str">
        <f>IF(AND(ISNUMBER(EToTable[[#This Row],[Сана]]), ISNUMBER(EToTable[[#This Row],[Тмин
(°С)]])), EToTable[[#This Row],[Тмин
(°С)]]-TdewSubtract, "")</f>
        <v/>
      </c>
      <c r="I134" s="38" t="str">
        <f>IF(ISNUMBER(EToTable[[#This Row],[Сана]]), _xlfn.DAYS(EToTable[[#This Row],[Сана]], "1/1/" &amp; YEAR(EToTable[[#This Row],[Сана]])) + 1, "")</f>
        <v/>
      </c>
      <c r="J134" s="35" t="str">
        <f>IF(AND(ISNUMBER(Altitude), ISNUMBER(EToTable[[#This Row],[Сана]])),  ROUND(101.3 * POWER( (293-0.0065 * Altitude) / 293, 5.26), 2), "")</f>
        <v/>
      </c>
      <c r="K134" s="33" t="str">
        <f>IF(ISNUMBER(EToTable[[#This Row],[P]]), (Cp * EToTable[[#This Row],[P]]) / (0.622 * 2.45), "")</f>
        <v/>
      </c>
      <c r="L13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4" s="35" t="str">
        <f>IF(ISNUMBER(EToTable[[#This Row],[J]]), 0.409  * SIN( (2*PI()/365) * EToTable[[#This Row],[J]] - 1.39), "")</f>
        <v/>
      </c>
      <c r="N134" s="30" t="str">
        <f>IF(ISNUMBER(EToTable[[#This Row],[J]]), ROUND(1+0.033 * COS( (2*PI()/365) * EToTable[[#This Row],[J]]), 4), "")</f>
        <v/>
      </c>
      <c r="O134" s="36" t="str">
        <f>IF(AND(ISNUMBER(Latitude), ISNUMBER(EToTable[[#This Row],[Сана]])), ROUND((Latitude / 180) * PI(), 3), "")</f>
        <v/>
      </c>
      <c r="P134" s="35" t="str">
        <f>IF(AND(ISNUMBER(EToTable[[#This Row],[φ]]), ISNUMBER(EToTable[[#This Row],[δ (rad)]])), ACOS( - 1 * TAN(EToTable[[#This Row],[φ]]) * TAN(EToTable[[#This Row],[δ (rad)]])), "")</f>
        <v/>
      </c>
      <c r="Q13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4" s="35" t="str">
        <f xml:space="preserve"> IF(ISNUMBER(EToTable[[#This Row],[ωs]]), ( 24 / PI()) * EToTable[[#This Row],[ωs]], "")</f>
        <v/>
      </c>
      <c r="S134" s="35" t="str">
        <f>IF(ISNUMBER(EToTable[[#This Row],[Тмин
(°С)]]), 0.6108 * EXP( 17.27 * EToTable[[#This Row],[Тмин
(°С)]] / (EToTable[[#This Row],[Тмин
(°С)]]+237.3)), "")</f>
        <v/>
      </c>
      <c r="T134" s="35" t="str">
        <f>IF(ISNUMBER(EToTable[[#This Row],[Тмакс
(°С)]]), 0.6108 * EXP( 17.27 * EToTable[[#This Row],[Тмакс
(°С)]] / (EToTable[[#This Row],[Тмакс
(°С)]]+237.3)), "")</f>
        <v/>
      </c>
      <c r="U134" s="35" t="str">
        <f>IF(AND(ISNUMBER(EToTable[[#This Row],[e° (Tmin)]]), ISNUMBER(EToTable[[#This Row],[e° (Tmax)]])), (EToTable[[#This Row],[e° (Tmax)]]+EToTable[[#This Row],[e° (Tmin)]])/2, "")</f>
        <v/>
      </c>
      <c r="V134" s="28" t="str">
        <f>IF(ISNUMBER(EToTable[[#This Row],[Tdew]]), 0.6108 * EXP( 17.27 * (EToTable[[#This Row],[Tdew]]) / (EToTable[[#This Row],[Tdew]]+237.3)), "")</f>
        <v/>
      </c>
      <c r="W134" s="30" t="str">
        <f xml:space="preserve"> EToTable[[#This Row],[e° (Tdew)]]</f>
        <v/>
      </c>
      <c r="X134" s="28" t="str">
        <f>IF(AND(ISNUMBER(EToTable[[#This Row],[es]]), ISNUMBER(EToTable[[#This Row],[ea]])), EToTable[[#This Row],[es]]-EToTable[[#This Row],[ea]], "")</f>
        <v/>
      </c>
      <c r="Y134" s="35" t="str">
        <f>IF(ISNUMBER(EToTable[[#This Row],[Ra]]), (as+bs)*EToTable[[#This Row],[Ra]], "")</f>
        <v/>
      </c>
      <c r="Z13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4" s="35" t="str">
        <f>IF(ISNUMBER(EToTable[[#This Row],[Rs]]), (1-albedo)*EToTable[[#This Row],[Rs]], "")</f>
        <v/>
      </c>
      <c r="AB13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4" s="35" t="str">
        <f>IF(AND(ISNUMBER(EToTable[[#This Row],[Rns]]), ISNUMBER(EToTable[[#This Row],[Rnl]])), EToTable[[#This Row],[Rns]]-EToTable[[#This Row],[Rnl]], "")</f>
        <v/>
      </c>
      <c r="AD13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5" spans="1:31" x14ac:dyDescent="0.25">
      <c r="A135" s="20"/>
      <c r="B135" s="21"/>
      <c r="C135" s="22"/>
      <c r="D135" s="23"/>
      <c r="E135" s="46"/>
      <c r="F135" s="23"/>
      <c r="G13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5" s="44" t="str">
        <f>IF(AND(ISNUMBER(EToTable[[#This Row],[Сана]]), ISNUMBER(EToTable[[#This Row],[Тмин
(°С)]])), EToTable[[#This Row],[Тмин
(°С)]]-TdewSubtract, "")</f>
        <v/>
      </c>
      <c r="I135" s="38" t="str">
        <f>IF(ISNUMBER(EToTable[[#This Row],[Сана]]), _xlfn.DAYS(EToTable[[#This Row],[Сана]], "1/1/" &amp; YEAR(EToTable[[#This Row],[Сана]])) + 1, "")</f>
        <v/>
      </c>
      <c r="J135" s="35" t="str">
        <f>IF(AND(ISNUMBER(Altitude), ISNUMBER(EToTable[[#This Row],[Сана]])),  ROUND(101.3 * POWER( (293-0.0065 * Altitude) / 293, 5.26), 2), "")</f>
        <v/>
      </c>
      <c r="K135" s="33" t="str">
        <f>IF(ISNUMBER(EToTable[[#This Row],[P]]), (Cp * EToTable[[#This Row],[P]]) / (0.622 * 2.45), "")</f>
        <v/>
      </c>
      <c r="L13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5" s="35" t="str">
        <f>IF(ISNUMBER(EToTable[[#This Row],[J]]), 0.409  * SIN( (2*PI()/365) * EToTable[[#This Row],[J]] - 1.39), "")</f>
        <v/>
      </c>
      <c r="N135" s="30" t="str">
        <f>IF(ISNUMBER(EToTable[[#This Row],[J]]), ROUND(1+0.033 * COS( (2*PI()/365) * EToTable[[#This Row],[J]]), 4), "")</f>
        <v/>
      </c>
      <c r="O135" s="36" t="str">
        <f>IF(AND(ISNUMBER(Latitude), ISNUMBER(EToTable[[#This Row],[Сана]])), ROUND((Latitude / 180) * PI(), 3), "")</f>
        <v/>
      </c>
      <c r="P135" s="35" t="str">
        <f>IF(AND(ISNUMBER(EToTable[[#This Row],[φ]]), ISNUMBER(EToTable[[#This Row],[δ (rad)]])), ACOS( - 1 * TAN(EToTable[[#This Row],[φ]]) * TAN(EToTable[[#This Row],[δ (rad)]])), "")</f>
        <v/>
      </c>
      <c r="Q13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5" s="35" t="str">
        <f xml:space="preserve"> IF(ISNUMBER(EToTable[[#This Row],[ωs]]), ( 24 / PI()) * EToTable[[#This Row],[ωs]], "")</f>
        <v/>
      </c>
      <c r="S135" s="35" t="str">
        <f>IF(ISNUMBER(EToTable[[#This Row],[Тмин
(°С)]]), 0.6108 * EXP( 17.27 * EToTable[[#This Row],[Тмин
(°С)]] / (EToTable[[#This Row],[Тмин
(°С)]]+237.3)), "")</f>
        <v/>
      </c>
      <c r="T135" s="35" t="str">
        <f>IF(ISNUMBER(EToTable[[#This Row],[Тмакс
(°С)]]), 0.6108 * EXP( 17.27 * EToTable[[#This Row],[Тмакс
(°С)]] / (EToTable[[#This Row],[Тмакс
(°С)]]+237.3)), "")</f>
        <v/>
      </c>
      <c r="U135" s="35" t="str">
        <f>IF(AND(ISNUMBER(EToTable[[#This Row],[e° (Tmin)]]), ISNUMBER(EToTable[[#This Row],[e° (Tmax)]])), (EToTable[[#This Row],[e° (Tmax)]]+EToTable[[#This Row],[e° (Tmin)]])/2, "")</f>
        <v/>
      </c>
      <c r="V135" s="28" t="str">
        <f>IF(ISNUMBER(EToTable[[#This Row],[Tdew]]), 0.6108 * EXP( 17.27 * (EToTable[[#This Row],[Tdew]]) / (EToTable[[#This Row],[Tdew]]+237.3)), "")</f>
        <v/>
      </c>
      <c r="W135" s="30" t="str">
        <f xml:space="preserve"> EToTable[[#This Row],[e° (Tdew)]]</f>
        <v/>
      </c>
      <c r="X135" s="28" t="str">
        <f>IF(AND(ISNUMBER(EToTable[[#This Row],[es]]), ISNUMBER(EToTable[[#This Row],[ea]])), EToTable[[#This Row],[es]]-EToTable[[#This Row],[ea]], "")</f>
        <v/>
      </c>
      <c r="Y135" s="35" t="str">
        <f>IF(ISNUMBER(EToTable[[#This Row],[Ra]]), (as+bs)*EToTable[[#This Row],[Ra]], "")</f>
        <v/>
      </c>
      <c r="Z13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5" s="35" t="str">
        <f>IF(ISNUMBER(EToTable[[#This Row],[Rs]]), (1-albedo)*EToTable[[#This Row],[Rs]], "")</f>
        <v/>
      </c>
      <c r="AB13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5" s="35" t="str">
        <f>IF(AND(ISNUMBER(EToTable[[#This Row],[Rns]]), ISNUMBER(EToTable[[#This Row],[Rnl]])), EToTable[[#This Row],[Rns]]-EToTable[[#This Row],[Rnl]], "")</f>
        <v/>
      </c>
      <c r="AD13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6" spans="1:31" x14ac:dyDescent="0.25">
      <c r="A136" s="20"/>
      <c r="B136" s="21"/>
      <c r="C136" s="22"/>
      <c r="D136" s="23"/>
      <c r="E136" s="46"/>
      <c r="F136" s="23"/>
      <c r="G13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6" s="44" t="str">
        <f>IF(AND(ISNUMBER(EToTable[[#This Row],[Сана]]), ISNUMBER(EToTable[[#This Row],[Тмин
(°С)]])), EToTable[[#This Row],[Тмин
(°С)]]-TdewSubtract, "")</f>
        <v/>
      </c>
      <c r="I136" s="38" t="str">
        <f>IF(ISNUMBER(EToTable[[#This Row],[Сана]]), _xlfn.DAYS(EToTable[[#This Row],[Сана]], "1/1/" &amp; YEAR(EToTable[[#This Row],[Сана]])) + 1, "")</f>
        <v/>
      </c>
      <c r="J136" s="35" t="str">
        <f>IF(AND(ISNUMBER(Altitude), ISNUMBER(EToTable[[#This Row],[Сана]])),  ROUND(101.3 * POWER( (293-0.0065 * Altitude) / 293, 5.26), 2), "")</f>
        <v/>
      </c>
      <c r="K136" s="33" t="str">
        <f>IF(ISNUMBER(EToTable[[#This Row],[P]]), (Cp * EToTable[[#This Row],[P]]) / (0.622 * 2.45), "")</f>
        <v/>
      </c>
      <c r="L13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6" s="35" t="str">
        <f>IF(ISNUMBER(EToTable[[#This Row],[J]]), 0.409  * SIN( (2*PI()/365) * EToTable[[#This Row],[J]] - 1.39), "")</f>
        <v/>
      </c>
      <c r="N136" s="30" t="str">
        <f>IF(ISNUMBER(EToTable[[#This Row],[J]]), ROUND(1+0.033 * COS( (2*PI()/365) * EToTable[[#This Row],[J]]), 4), "")</f>
        <v/>
      </c>
      <c r="O136" s="36" t="str">
        <f>IF(AND(ISNUMBER(Latitude), ISNUMBER(EToTable[[#This Row],[Сана]])), ROUND((Latitude / 180) * PI(), 3), "")</f>
        <v/>
      </c>
      <c r="P136" s="35" t="str">
        <f>IF(AND(ISNUMBER(EToTable[[#This Row],[φ]]), ISNUMBER(EToTable[[#This Row],[δ (rad)]])), ACOS( - 1 * TAN(EToTable[[#This Row],[φ]]) * TAN(EToTable[[#This Row],[δ (rad)]])), "")</f>
        <v/>
      </c>
      <c r="Q13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6" s="35" t="str">
        <f xml:space="preserve"> IF(ISNUMBER(EToTable[[#This Row],[ωs]]), ( 24 / PI()) * EToTable[[#This Row],[ωs]], "")</f>
        <v/>
      </c>
      <c r="S136" s="35" t="str">
        <f>IF(ISNUMBER(EToTable[[#This Row],[Тмин
(°С)]]), 0.6108 * EXP( 17.27 * EToTable[[#This Row],[Тмин
(°С)]] / (EToTable[[#This Row],[Тмин
(°С)]]+237.3)), "")</f>
        <v/>
      </c>
      <c r="T136" s="35" t="str">
        <f>IF(ISNUMBER(EToTable[[#This Row],[Тмакс
(°С)]]), 0.6108 * EXP( 17.27 * EToTable[[#This Row],[Тмакс
(°С)]] / (EToTable[[#This Row],[Тмакс
(°С)]]+237.3)), "")</f>
        <v/>
      </c>
      <c r="U136" s="35" t="str">
        <f>IF(AND(ISNUMBER(EToTable[[#This Row],[e° (Tmin)]]), ISNUMBER(EToTable[[#This Row],[e° (Tmax)]])), (EToTable[[#This Row],[e° (Tmax)]]+EToTable[[#This Row],[e° (Tmin)]])/2, "")</f>
        <v/>
      </c>
      <c r="V136" s="28" t="str">
        <f>IF(ISNUMBER(EToTable[[#This Row],[Tdew]]), 0.6108 * EXP( 17.27 * (EToTable[[#This Row],[Tdew]]) / (EToTable[[#This Row],[Tdew]]+237.3)), "")</f>
        <v/>
      </c>
      <c r="W136" s="30" t="str">
        <f xml:space="preserve"> EToTable[[#This Row],[e° (Tdew)]]</f>
        <v/>
      </c>
      <c r="X136" s="28" t="str">
        <f>IF(AND(ISNUMBER(EToTable[[#This Row],[es]]), ISNUMBER(EToTable[[#This Row],[ea]])), EToTable[[#This Row],[es]]-EToTable[[#This Row],[ea]], "")</f>
        <v/>
      </c>
      <c r="Y136" s="35" t="str">
        <f>IF(ISNUMBER(EToTable[[#This Row],[Ra]]), (as+bs)*EToTable[[#This Row],[Ra]], "")</f>
        <v/>
      </c>
      <c r="Z13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6" s="35" t="str">
        <f>IF(ISNUMBER(EToTable[[#This Row],[Rs]]), (1-albedo)*EToTable[[#This Row],[Rs]], "")</f>
        <v/>
      </c>
      <c r="AB13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6" s="35" t="str">
        <f>IF(AND(ISNUMBER(EToTable[[#This Row],[Rns]]), ISNUMBER(EToTable[[#This Row],[Rnl]])), EToTable[[#This Row],[Rns]]-EToTable[[#This Row],[Rnl]], "")</f>
        <v/>
      </c>
      <c r="AD13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7" spans="1:31" x14ac:dyDescent="0.25">
      <c r="A137" s="20"/>
      <c r="B137" s="21"/>
      <c r="C137" s="22"/>
      <c r="D137" s="23"/>
      <c r="E137" s="46"/>
      <c r="F137" s="23"/>
      <c r="G13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7" s="44" t="str">
        <f>IF(AND(ISNUMBER(EToTable[[#This Row],[Сана]]), ISNUMBER(EToTable[[#This Row],[Тмин
(°С)]])), EToTable[[#This Row],[Тмин
(°С)]]-TdewSubtract, "")</f>
        <v/>
      </c>
      <c r="I137" s="38" t="str">
        <f>IF(ISNUMBER(EToTable[[#This Row],[Сана]]), _xlfn.DAYS(EToTable[[#This Row],[Сана]], "1/1/" &amp; YEAR(EToTable[[#This Row],[Сана]])) + 1, "")</f>
        <v/>
      </c>
      <c r="J137" s="35" t="str">
        <f>IF(AND(ISNUMBER(Altitude), ISNUMBER(EToTable[[#This Row],[Сана]])),  ROUND(101.3 * POWER( (293-0.0065 * Altitude) / 293, 5.26), 2), "")</f>
        <v/>
      </c>
      <c r="K137" s="33" t="str">
        <f>IF(ISNUMBER(EToTable[[#This Row],[P]]), (Cp * EToTable[[#This Row],[P]]) / (0.622 * 2.45), "")</f>
        <v/>
      </c>
      <c r="L13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7" s="35" t="str">
        <f>IF(ISNUMBER(EToTable[[#This Row],[J]]), 0.409  * SIN( (2*PI()/365) * EToTable[[#This Row],[J]] - 1.39), "")</f>
        <v/>
      </c>
      <c r="N137" s="30" t="str">
        <f>IF(ISNUMBER(EToTable[[#This Row],[J]]), ROUND(1+0.033 * COS( (2*PI()/365) * EToTable[[#This Row],[J]]), 4), "")</f>
        <v/>
      </c>
      <c r="O137" s="36" t="str">
        <f>IF(AND(ISNUMBER(Latitude), ISNUMBER(EToTable[[#This Row],[Сана]])), ROUND((Latitude / 180) * PI(), 3), "")</f>
        <v/>
      </c>
      <c r="P137" s="35" t="str">
        <f>IF(AND(ISNUMBER(EToTable[[#This Row],[φ]]), ISNUMBER(EToTable[[#This Row],[δ (rad)]])), ACOS( - 1 * TAN(EToTable[[#This Row],[φ]]) * TAN(EToTable[[#This Row],[δ (rad)]])), "")</f>
        <v/>
      </c>
      <c r="Q13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7" s="35" t="str">
        <f xml:space="preserve"> IF(ISNUMBER(EToTable[[#This Row],[ωs]]), ( 24 / PI()) * EToTable[[#This Row],[ωs]], "")</f>
        <v/>
      </c>
      <c r="S137" s="35" t="str">
        <f>IF(ISNUMBER(EToTable[[#This Row],[Тмин
(°С)]]), 0.6108 * EXP( 17.27 * EToTable[[#This Row],[Тмин
(°С)]] / (EToTable[[#This Row],[Тмин
(°С)]]+237.3)), "")</f>
        <v/>
      </c>
      <c r="T137" s="35" t="str">
        <f>IF(ISNUMBER(EToTable[[#This Row],[Тмакс
(°С)]]), 0.6108 * EXP( 17.27 * EToTable[[#This Row],[Тмакс
(°С)]] / (EToTable[[#This Row],[Тмакс
(°С)]]+237.3)), "")</f>
        <v/>
      </c>
      <c r="U137" s="35" t="str">
        <f>IF(AND(ISNUMBER(EToTable[[#This Row],[e° (Tmin)]]), ISNUMBER(EToTable[[#This Row],[e° (Tmax)]])), (EToTable[[#This Row],[e° (Tmax)]]+EToTable[[#This Row],[e° (Tmin)]])/2, "")</f>
        <v/>
      </c>
      <c r="V137" s="28" t="str">
        <f>IF(ISNUMBER(EToTable[[#This Row],[Tdew]]), 0.6108 * EXP( 17.27 * (EToTable[[#This Row],[Tdew]]) / (EToTable[[#This Row],[Tdew]]+237.3)), "")</f>
        <v/>
      </c>
      <c r="W137" s="30" t="str">
        <f xml:space="preserve"> EToTable[[#This Row],[e° (Tdew)]]</f>
        <v/>
      </c>
      <c r="X137" s="28" t="str">
        <f>IF(AND(ISNUMBER(EToTable[[#This Row],[es]]), ISNUMBER(EToTable[[#This Row],[ea]])), EToTable[[#This Row],[es]]-EToTable[[#This Row],[ea]], "")</f>
        <v/>
      </c>
      <c r="Y137" s="35" t="str">
        <f>IF(ISNUMBER(EToTable[[#This Row],[Ra]]), (as+bs)*EToTable[[#This Row],[Ra]], "")</f>
        <v/>
      </c>
      <c r="Z13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7" s="35" t="str">
        <f>IF(ISNUMBER(EToTable[[#This Row],[Rs]]), (1-albedo)*EToTable[[#This Row],[Rs]], "")</f>
        <v/>
      </c>
      <c r="AB13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7" s="35" t="str">
        <f>IF(AND(ISNUMBER(EToTable[[#This Row],[Rns]]), ISNUMBER(EToTable[[#This Row],[Rnl]])), EToTable[[#This Row],[Rns]]-EToTable[[#This Row],[Rnl]], "")</f>
        <v/>
      </c>
      <c r="AD13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8" spans="1:31" x14ac:dyDescent="0.25">
      <c r="A138" s="20"/>
      <c r="B138" s="21"/>
      <c r="C138" s="22"/>
      <c r="D138" s="23"/>
      <c r="E138" s="46"/>
      <c r="F138" s="23"/>
      <c r="G13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8" s="44" t="str">
        <f>IF(AND(ISNUMBER(EToTable[[#This Row],[Сана]]), ISNUMBER(EToTable[[#This Row],[Тмин
(°С)]])), EToTable[[#This Row],[Тмин
(°С)]]-TdewSubtract, "")</f>
        <v/>
      </c>
      <c r="I138" s="38" t="str">
        <f>IF(ISNUMBER(EToTable[[#This Row],[Сана]]), _xlfn.DAYS(EToTable[[#This Row],[Сана]], "1/1/" &amp; YEAR(EToTable[[#This Row],[Сана]])) + 1, "")</f>
        <v/>
      </c>
      <c r="J138" s="35" t="str">
        <f>IF(AND(ISNUMBER(Altitude), ISNUMBER(EToTable[[#This Row],[Сана]])),  ROUND(101.3 * POWER( (293-0.0065 * Altitude) / 293, 5.26), 2), "")</f>
        <v/>
      </c>
      <c r="K138" s="33" t="str">
        <f>IF(ISNUMBER(EToTable[[#This Row],[P]]), (Cp * EToTable[[#This Row],[P]]) / (0.622 * 2.45), "")</f>
        <v/>
      </c>
      <c r="L13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8" s="35" t="str">
        <f>IF(ISNUMBER(EToTable[[#This Row],[J]]), 0.409  * SIN( (2*PI()/365) * EToTable[[#This Row],[J]] - 1.39), "")</f>
        <v/>
      </c>
      <c r="N138" s="30" t="str">
        <f>IF(ISNUMBER(EToTable[[#This Row],[J]]), ROUND(1+0.033 * COS( (2*PI()/365) * EToTable[[#This Row],[J]]), 4), "")</f>
        <v/>
      </c>
      <c r="O138" s="36" t="str">
        <f>IF(AND(ISNUMBER(Latitude), ISNUMBER(EToTable[[#This Row],[Сана]])), ROUND((Latitude / 180) * PI(), 3), "")</f>
        <v/>
      </c>
      <c r="P138" s="35" t="str">
        <f>IF(AND(ISNUMBER(EToTable[[#This Row],[φ]]), ISNUMBER(EToTable[[#This Row],[δ (rad)]])), ACOS( - 1 * TAN(EToTable[[#This Row],[φ]]) * TAN(EToTable[[#This Row],[δ (rad)]])), "")</f>
        <v/>
      </c>
      <c r="Q13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8" s="35" t="str">
        <f xml:space="preserve"> IF(ISNUMBER(EToTable[[#This Row],[ωs]]), ( 24 / PI()) * EToTable[[#This Row],[ωs]], "")</f>
        <v/>
      </c>
      <c r="S138" s="35" t="str">
        <f>IF(ISNUMBER(EToTable[[#This Row],[Тмин
(°С)]]), 0.6108 * EXP( 17.27 * EToTable[[#This Row],[Тмин
(°С)]] / (EToTable[[#This Row],[Тмин
(°С)]]+237.3)), "")</f>
        <v/>
      </c>
      <c r="T138" s="35" t="str">
        <f>IF(ISNUMBER(EToTable[[#This Row],[Тмакс
(°С)]]), 0.6108 * EXP( 17.27 * EToTable[[#This Row],[Тмакс
(°С)]] / (EToTable[[#This Row],[Тмакс
(°С)]]+237.3)), "")</f>
        <v/>
      </c>
      <c r="U138" s="35" t="str">
        <f>IF(AND(ISNUMBER(EToTable[[#This Row],[e° (Tmin)]]), ISNUMBER(EToTable[[#This Row],[e° (Tmax)]])), (EToTable[[#This Row],[e° (Tmax)]]+EToTable[[#This Row],[e° (Tmin)]])/2, "")</f>
        <v/>
      </c>
      <c r="V138" s="28" t="str">
        <f>IF(ISNUMBER(EToTable[[#This Row],[Tdew]]), 0.6108 * EXP( 17.27 * (EToTable[[#This Row],[Tdew]]) / (EToTable[[#This Row],[Tdew]]+237.3)), "")</f>
        <v/>
      </c>
      <c r="W138" s="30" t="str">
        <f xml:space="preserve"> EToTable[[#This Row],[e° (Tdew)]]</f>
        <v/>
      </c>
      <c r="X138" s="28" t="str">
        <f>IF(AND(ISNUMBER(EToTable[[#This Row],[es]]), ISNUMBER(EToTable[[#This Row],[ea]])), EToTable[[#This Row],[es]]-EToTable[[#This Row],[ea]], "")</f>
        <v/>
      </c>
      <c r="Y138" s="35" t="str">
        <f>IF(ISNUMBER(EToTable[[#This Row],[Ra]]), (as+bs)*EToTable[[#This Row],[Ra]], "")</f>
        <v/>
      </c>
      <c r="Z13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8" s="35" t="str">
        <f>IF(ISNUMBER(EToTable[[#This Row],[Rs]]), (1-albedo)*EToTable[[#This Row],[Rs]], "")</f>
        <v/>
      </c>
      <c r="AB13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8" s="35" t="str">
        <f>IF(AND(ISNUMBER(EToTable[[#This Row],[Rns]]), ISNUMBER(EToTable[[#This Row],[Rnl]])), EToTable[[#This Row],[Rns]]-EToTable[[#This Row],[Rnl]], "")</f>
        <v/>
      </c>
      <c r="AD13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39" spans="1:31" x14ac:dyDescent="0.25">
      <c r="A139" s="20"/>
      <c r="B139" s="21"/>
      <c r="C139" s="22"/>
      <c r="D139" s="23"/>
      <c r="E139" s="46"/>
      <c r="F139" s="23"/>
      <c r="G13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39" s="44" t="str">
        <f>IF(AND(ISNUMBER(EToTable[[#This Row],[Сана]]), ISNUMBER(EToTable[[#This Row],[Тмин
(°С)]])), EToTable[[#This Row],[Тмин
(°С)]]-TdewSubtract, "")</f>
        <v/>
      </c>
      <c r="I139" s="38" t="str">
        <f>IF(ISNUMBER(EToTable[[#This Row],[Сана]]), _xlfn.DAYS(EToTable[[#This Row],[Сана]], "1/1/" &amp; YEAR(EToTable[[#This Row],[Сана]])) + 1, "")</f>
        <v/>
      </c>
      <c r="J139" s="35" t="str">
        <f>IF(AND(ISNUMBER(Altitude), ISNUMBER(EToTable[[#This Row],[Сана]])),  ROUND(101.3 * POWER( (293-0.0065 * Altitude) / 293, 5.26), 2), "")</f>
        <v/>
      </c>
      <c r="K139" s="33" t="str">
        <f>IF(ISNUMBER(EToTable[[#This Row],[P]]), (Cp * EToTable[[#This Row],[P]]) / (0.622 * 2.45), "")</f>
        <v/>
      </c>
      <c r="L13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39" s="35" t="str">
        <f>IF(ISNUMBER(EToTable[[#This Row],[J]]), 0.409  * SIN( (2*PI()/365) * EToTable[[#This Row],[J]] - 1.39), "")</f>
        <v/>
      </c>
      <c r="N139" s="30" t="str">
        <f>IF(ISNUMBER(EToTable[[#This Row],[J]]), ROUND(1+0.033 * COS( (2*PI()/365) * EToTable[[#This Row],[J]]), 4), "")</f>
        <v/>
      </c>
      <c r="O139" s="36" t="str">
        <f>IF(AND(ISNUMBER(Latitude), ISNUMBER(EToTable[[#This Row],[Сана]])), ROUND((Latitude / 180) * PI(), 3), "")</f>
        <v/>
      </c>
      <c r="P139" s="35" t="str">
        <f>IF(AND(ISNUMBER(EToTable[[#This Row],[φ]]), ISNUMBER(EToTable[[#This Row],[δ (rad)]])), ACOS( - 1 * TAN(EToTable[[#This Row],[φ]]) * TAN(EToTable[[#This Row],[δ (rad)]])), "")</f>
        <v/>
      </c>
      <c r="Q13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39" s="35" t="str">
        <f xml:space="preserve"> IF(ISNUMBER(EToTable[[#This Row],[ωs]]), ( 24 / PI()) * EToTable[[#This Row],[ωs]], "")</f>
        <v/>
      </c>
      <c r="S139" s="35" t="str">
        <f>IF(ISNUMBER(EToTable[[#This Row],[Тмин
(°С)]]), 0.6108 * EXP( 17.27 * EToTable[[#This Row],[Тмин
(°С)]] / (EToTable[[#This Row],[Тмин
(°С)]]+237.3)), "")</f>
        <v/>
      </c>
      <c r="T139" s="35" t="str">
        <f>IF(ISNUMBER(EToTable[[#This Row],[Тмакс
(°С)]]), 0.6108 * EXP( 17.27 * EToTable[[#This Row],[Тмакс
(°С)]] / (EToTable[[#This Row],[Тмакс
(°С)]]+237.3)), "")</f>
        <v/>
      </c>
      <c r="U139" s="35" t="str">
        <f>IF(AND(ISNUMBER(EToTable[[#This Row],[e° (Tmin)]]), ISNUMBER(EToTable[[#This Row],[e° (Tmax)]])), (EToTable[[#This Row],[e° (Tmax)]]+EToTable[[#This Row],[e° (Tmin)]])/2, "")</f>
        <v/>
      </c>
      <c r="V139" s="28" t="str">
        <f>IF(ISNUMBER(EToTable[[#This Row],[Tdew]]), 0.6108 * EXP( 17.27 * (EToTable[[#This Row],[Tdew]]) / (EToTable[[#This Row],[Tdew]]+237.3)), "")</f>
        <v/>
      </c>
      <c r="W139" s="30" t="str">
        <f xml:space="preserve"> EToTable[[#This Row],[e° (Tdew)]]</f>
        <v/>
      </c>
      <c r="X139" s="28" t="str">
        <f>IF(AND(ISNUMBER(EToTable[[#This Row],[es]]), ISNUMBER(EToTable[[#This Row],[ea]])), EToTable[[#This Row],[es]]-EToTable[[#This Row],[ea]], "")</f>
        <v/>
      </c>
      <c r="Y139" s="35" t="str">
        <f>IF(ISNUMBER(EToTable[[#This Row],[Ra]]), (as+bs)*EToTable[[#This Row],[Ra]], "")</f>
        <v/>
      </c>
      <c r="Z13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39" s="35" t="str">
        <f>IF(ISNUMBER(EToTable[[#This Row],[Rs]]), (1-albedo)*EToTable[[#This Row],[Rs]], "")</f>
        <v/>
      </c>
      <c r="AB13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39" s="35" t="str">
        <f>IF(AND(ISNUMBER(EToTable[[#This Row],[Rns]]), ISNUMBER(EToTable[[#This Row],[Rnl]])), EToTable[[#This Row],[Rns]]-EToTable[[#This Row],[Rnl]], "")</f>
        <v/>
      </c>
      <c r="AD13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3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0" spans="1:31" x14ac:dyDescent="0.25">
      <c r="A140" s="20"/>
      <c r="B140" s="21"/>
      <c r="C140" s="22"/>
      <c r="D140" s="23"/>
      <c r="E140" s="46"/>
      <c r="F140" s="23"/>
      <c r="G14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0" s="44" t="str">
        <f>IF(AND(ISNUMBER(EToTable[[#This Row],[Сана]]), ISNUMBER(EToTable[[#This Row],[Тмин
(°С)]])), EToTable[[#This Row],[Тмин
(°С)]]-TdewSubtract, "")</f>
        <v/>
      </c>
      <c r="I140" s="38" t="str">
        <f>IF(ISNUMBER(EToTable[[#This Row],[Сана]]), _xlfn.DAYS(EToTable[[#This Row],[Сана]], "1/1/" &amp; YEAR(EToTable[[#This Row],[Сана]])) + 1, "")</f>
        <v/>
      </c>
      <c r="J140" s="35" t="str">
        <f>IF(AND(ISNUMBER(Altitude), ISNUMBER(EToTable[[#This Row],[Сана]])),  ROUND(101.3 * POWER( (293-0.0065 * Altitude) / 293, 5.26), 2), "")</f>
        <v/>
      </c>
      <c r="K140" s="33" t="str">
        <f>IF(ISNUMBER(EToTable[[#This Row],[P]]), (Cp * EToTable[[#This Row],[P]]) / (0.622 * 2.45), "")</f>
        <v/>
      </c>
      <c r="L14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0" s="35" t="str">
        <f>IF(ISNUMBER(EToTable[[#This Row],[J]]), 0.409  * SIN( (2*PI()/365) * EToTable[[#This Row],[J]] - 1.39), "")</f>
        <v/>
      </c>
      <c r="N140" s="30" t="str">
        <f>IF(ISNUMBER(EToTable[[#This Row],[J]]), ROUND(1+0.033 * COS( (2*PI()/365) * EToTable[[#This Row],[J]]), 4), "")</f>
        <v/>
      </c>
      <c r="O140" s="36" t="str">
        <f>IF(AND(ISNUMBER(Latitude), ISNUMBER(EToTable[[#This Row],[Сана]])), ROUND((Latitude / 180) * PI(), 3), "")</f>
        <v/>
      </c>
      <c r="P140" s="35" t="str">
        <f>IF(AND(ISNUMBER(EToTable[[#This Row],[φ]]), ISNUMBER(EToTable[[#This Row],[δ (rad)]])), ACOS( - 1 * TAN(EToTable[[#This Row],[φ]]) * TAN(EToTable[[#This Row],[δ (rad)]])), "")</f>
        <v/>
      </c>
      <c r="Q14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0" s="35" t="str">
        <f xml:space="preserve"> IF(ISNUMBER(EToTable[[#This Row],[ωs]]), ( 24 / PI()) * EToTable[[#This Row],[ωs]], "")</f>
        <v/>
      </c>
      <c r="S140" s="35" t="str">
        <f>IF(ISNUMBER(EToTable[[#This Row],[Тмин
(°С)]]), 0.6108 * EXP( 17.27 * EToTable[[#This Row],[Тмин
(°С)]] / (EToTable[[#This Row],[Тмин
(°С)]]+237.3)), "")</f>
        <v/>
      </c>
      <c r="T140" s="35" t="str">
        <f>IF(ISNUMBER(EToTable[[#This Row],[Тмакс
(°С)]]), 0.6108 * EXP( 17.27 * EToTable[[#This Row],[Тмакс
(°С)]] / (EToTable[[#This Row],[Тмакс
(°С)]]+237.3)), "")</f>
        <v/>
      </c>
      <c r="U140" s="35" t="str">
        <f>IF(AND(ISNUMBER(EToTable[[#This Row],[e° (Tmin)]]), ISNUMBER(EToTable[[#This Row],[e° (Tmax)]])), (EToTable[[#This Row],[e° (Tmax)]]+EToTable[[#This Row],[e° (Tmin)]])/2, "")</f>
        <v/>
      </c>
      <c r="V140" s="28" t="str">
        <f>IF(ISNUMBER(EToTable[[#This Row],[Tdew]]), 0.6108 * EXP( 17.27 * (EToTable[[#This Row],[Tdew]]) / (EToTable[[#This Row],[Tdew]]+237.3)), "")</f>
        <v/>
      </c>
      <c r="W140" s="30" t="str">
        <f xml:space="preserve"> EToTable[[#This Row],[e° (Tdew)]]</f>
        <v/>
      </c>
      <c r="X140" s="28" t="str">
        <f>IF(AND(ISNUMBER(EToTable[[#This Row],[es]]), ISNUMBER(EToTable[[#This Row],[ea]])), EToTable[[#This Row],[es]]-EToTable[[#This Row],[ea]], "")</f>
        <v/>
      </c>
      <c r="Y140" s="35" t="str">
        <f>IF(ISNUMBER(EToTable[[#This Row],[Ra]]), (as+bs)*EToTable[[#This Row],[Ra]], "")</f>
        <v/>
      </c>
      <c r="Z14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0" s="35" t="str">
        <f>IF(ISNUMBER(EToTable[[#This Row],[Rs]]), (1-albedo)*EToTable[[#This Row],[Rs]], "")</f>
        <v/>
      </c>
      <c r="AB14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0" s="35" t="str">
        <f>IF(AND(ISNUMBER(EToTable[[#This Row],[Rns]]), ISNUMBER(EToTable[[#This Row],[Rnl]])), EToTable[[#This Row],[Rns]]-EToTable[[#This Row],[Rnl]], "")</f>
        <v/>
      </c>
      <c r="AD14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1" spans="1:31" x14ac:dyDescent="0.25">
      <c r="A141" s="20"/>
      <c r="B141" s="21"/>
      <c r="C141" s="22"/>
      <c r="D141" s="23"/>
      <c r="E141" s="46"/>
      <c r="F141" s="23"/>
      <c r="G14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1" s="44" t="str">
        <f>IF(AND(ISNUMBER(EToTable[[#This Row],[Сана]]), ISNUMBER(EToTable[[#This Row],[Тмин
(°С)]])), EToTable[[#This Row],[Тмин
(°С)]]-TdewSubtract, "")</f>
        <v/>
      </c>
      <c r="I141" s="38" t="str">
        <f>IF(ISNUMBER(EToTable[[#This Row],[Сана]]), _xlfn.DAYS(EToTable[[#This Row],[Сана]], "1/1/" &amp; YEAR(EToTable[[#This Row],[Сана]])) + 1, "")</f>
        <v/>
      </c>
      <c r="J141" s="35" t="str">
        <f>IF(AND(ISNUMBER(Altitude), ISNUMBER(EToTable[[#This Row],[Сана]])),  ROUND(101.3 * POWER( (293-0.0065 * Altitude) / 293, 5.26), 2), "")</f>
        <v/>
      </c>
      <c r="K141" s="33" t="str">
        <f>IF(ISNUMBER(EToTable[[#This Row],[P]]), (Cp * EToTable[[#This Row],[P]]) / (0.622 * 2.45), "")</f>
        <v/>
      </c>
      <c r="L14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1" s="35" t="str">
        <f>IF(ISNUMBER(EToTable[[#This Row],[J]]), 0.409  * SIN( (2*PI()/365) * EToTable[[#This Row],[J]] - 1.39), "")</f>
        <v/>
      </c>
      <c r="N141" s="30" t="str">
        <f>IF(ISNUMBER(EToTable[[#This Row],[J]]), ROUND(1+0.033 * COS( (2*PI()/365) * EToTable[[#This Row],[J]]), 4), "")</f>
        <v/>
      </c>
      <c r="O141" s="36" t="str">
        <f>IF(AND(ISNUMBER(Latitude), ISNUMBER(EToTable[[#This Row],[Сана]])), ROUND((Latitude / 180) * PI(), 3), "")</f>
        <v/>
      </c>
      <c r="P141" s="35" t="str">
        <f>IF(AND(ISNUMBER(EToTable[[#This Row],[φ]]), ISNUMBER(EToTable[[#This Row],[δ (rad)]])), ACOS( - 1 * TAN(EToTable[[#This Row],[φ]]) * TAN(EToTable[[#This Row],[δ (rad)]])), "")</f>
        <v/>
      </c>
      <c r="Q14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1" s="35" t="str">
        <f xml:space="preserve"> IF(ISNUMBER(EToTable[[#This Row],[ωs]]), ( 24 / PI()) * EToTable[[#This Row],[ωs]], "")</f>
        <v/>
      </c>
      <c r="S141" s="35" t="str">
        <f>IF(ISNUMBER(EToTable[[#This Row],[Тмин
(°С)]]), 0.6108 * EXP( 17.27 * EToTable[[#This Row],[Тмин
(°С)]] / (EToTable[[#This Row],[Тмин
(°С)]]+237.3)), "")</f>
        <v/>
      </c>
      <c r="T141" s="35" t="str">
        <f>IF(ISNUMBER(EToTable[[#This Row],[Тмакс
(°С)]]), 0.6108 * EXP( 17.27 * EToTable[[#This Row],[Тмакс
(°С)]] / (EToTable[[#This Row],[Тмакс
(°С)]]+237.3)), "")</f>
        <v/>
      </c>
      <c r="U141" s="35" t="str">
        <f>IF(AND(ISNUMBER(EToTable[[#This Row],[e° (Tmin)]]), ISNUMBER(EToTable[[#This Row],[e° (Tmax)]])), (EToTable[[#This Row],[e° (Tmax)]]+EToTable[[#This Row],[e° (Tmin)]])/2, "")</f>
        <v/>
      </c>
      <c r="V141" s="28" t="str">
        <f>IF(ISNUMBER(EToTable[[#This Row],[Tdew]]), 0.6108 * EXP( 17.27 * (EToTable[[#This Row],[Tdew]]) / (EToTable[[#This Row],[Tdew]]+237.3)), "")</f>
        <v/>
      </c>
      <c r="W141" s="30" t="str">
        <f xml:space="preserve"> EToTable[[#This Row],[e° (Tdew)]]</f>
        <v/>
      </c>
      <c r="X141" s="28" t="str">
        <f>IF(AND(ISNUMBER(EToTable[[#This Row],[es]]), ISNUMBER(EToTable[[#This Row],[ea]])), EToTable[[#This Row],[es]]-EToTable[[#This Row],[ea]], "")</f>
        <v/>
      </c>
      <c r="Y141" s="35" t="str">
        <f>IF(ISNUMBER(EToTable[[#This Row],[Ra]]), (as+bs)*EToTable[[#This Row],[Ra]], "")</f>
        <v/>
      </c>
      <c r="Z14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1" s="35" t="str">
        <f>IF(ISNUMBER(EToTable[[#This Row],[Rs]]), (1-albedo)*EToTable[[#This Row],[Rs]], "")</f>
        <v/>
      </c>
      <c r="AB14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1" s="35" t="str">
        <f>IF(AND(ISNUMBER(EToTable[[#This Row],[Rns]]), ISNUMBER(EToTable[[#This Row],[Rnl]])), EToTable[[#This Row],[Rns]]-EToTable[[#This Row],[Rnl]], "")</f>
        <v/>
      </c>
      <c r="AD14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2" spans="1:31" x14ac:dyDescent="0.25">
      <c r="A142" s="20"/>
      <c r="B142" s="21"/>
      <c r="C142" s="22"/>
      <c r="D142" s="23"/>
      <c r="E142" s="46"/>
      <c r="F142" s="23"/>
      <c r="G14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2" s="44" t="str">
        <f>IF(AND(ISNUMBER(EToTable[[#This Row],[Сана]]), ISNUMBER(EToTable[[#This Row],[Тмин
(°С)]])), EToTable[[#This Row],[Тмин
(°С)]]-TdewSubtract, "")</f>
        <v/>
      </c>
      <c r="I142" s="38" t="str">
        <f>IF(ISNUMBER(EToTable[[#This Row],[Сана]]), _xlfn.DAYS(EToTable[[#This Row],[Сана]], "1/1/" &amp; YEAR(EToTable[[#This Row],[Сана]])) + 1, "")</f>
        <v/>
      </c>
      <c r="J142" s="35" t="str">
        <f>IF(AND(ISNUMBER(Altitude), ISNUMBER(EToTable[[#This Row],[Сана]])),  ROUND(101.3 * POWER( (293-0.0065 * Altitude) / 293, 5.26), 2), "")</f>
        <v/>
      </c>
      <c r="K142" s="33" t="str">
        <f>IF(ISNUMBER(EToTable[[#This Row],[P]]), (Cp * EToTable[[#This Row],[P]]) / (0.622 * 2.45), "")</f>
        <v/>
      </c>
      <c r="L14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2" s="35" t="str">
        <f>IF(ISNUMBER(EToTable[[#This Row],[J]]), 0.409  * SIN( (2*PI()/365) * EToTable[[#This Row],[J]] - 1.39), "")</f>
        <v/>
      </c>
      <c r="N142" s="30" t="str">
        <f>IF(ISNUMBER(EToTable[[#This Row],[J]]), ROUND(1+0.033 * COS( (2*PI()/365) * EToTable[[#This Row],[J]]), 4), "")</f>
        <v/>
      </c>
      <c r="O142" s="36" t="str">
        <f>IF(AND(ISNUMBER(Latitude), ISNUMBER(EToTable[[#This Row],[Сана]])), ROUND((Latitude / 180) * PI(), 3), "")</f>
        <v/>
      </c>
      <c r="P142" s="35" t="str">
        <f>IF(AND(ISNUMBER(EToTable[[#This Row],[φ]]), ISNUMBER(EToTable[[#This Row],[δ (rad)]])), ACOS( - 1 * TAN(EToTable[[#This Row],[φ]]) * TAN(EToTable[[#This Row],[δ (rad)]])), "")</f>
        <v/>
      </c>
      <c r="Q14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2" s="35" t="str">
        <f xml:space="preserve"> IF(ISNUMBER(EToTable[[#This Row],[ωs]]), ( 24 / PI()) * EToTable[[#This Row],[ωs]], "")</f>
        <v/>
      </c>
      <c r="S142" s="35" t="str">
        <f>IF(ISNUMBER(EToTable[[#This Row],[Тмин
(°С)]]), 0.6108 * EXP( 17.27 * EToTable[[#This Row],[Тмин
(°С)]] / (EToTable[[#This Row],[Тмин
(°С)]]+237.3)), "")</f>
        <v/>
      </c>
      <c r="T142" s="35" t="str">
        <f>IF(ISNUMBER(EToTable[[#This Row],[Тмакс
(°С)]]), 0.6108 * EXP( 17.27 * EToTable[[#This Row],[Тмакс
(°С)]] / (EToTable[[#This Row],[Тмакс
(°С)]]+237.3)), "")</f>
        <v/>
      </c>
      <c r="U142" s="35" t="str">
        <f>IF(AND(ISNUMBER(EToTable[[#This Row],[e° (Tmin)]]), ISNUMBER(EToTable[[#This Row],[e° (Tmax)]])), (EToTable[[#This Row],[e° (Tmax)]]+EToTable[[#This Row],[e° (Tmin)]])/2, "")</f>
        <v/>
      </c>
      <c r="V142" s="28" t="str">
        <f>IF(ISNUMBER(EToTable[[#This Row],[Tdew]]), 0.6108 * EXP( 17.27 * (EToTable[[#This Row],[Tdew]]) / (EToTable[[#This Row],[Tdew]]+237.3)), "")</f>
        <v/>
      </c>
      <c r="W142" s="30" t="str">
        <f xml:space="preserve"> EToTable[[#This Row],[e° (Tdew)]]</f>
        <v/>
      </c>
      <c r="X142" s="28" t="str">
        <f>IF(AND(ISNUMBER(EToTable[[#This Row],[es]]), ISNUMBER(EToTable[[#This Row],[ea]])), EToTable[[#This Row],[es]]-EToTable[[#This Row],[ea]], "")</f>
        <v/>
      </c>
      <c r="Y142" s="35" t="str">
        <f>IF(ISNUMBER(EToTable[[#This Row],[Ra]]), (as+bs)*EToTable[[#This Row],[Ra]], "")</f>
        <v/>
      </c>
      <c r="Z14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2" s="35" t="str">
        <f>IF(ISNUMBER(EToTable[[#This Row],[Rs]]), (1-albedo)*EToTable[[#This Row],[Rs]], "")</f>
        <v/>
      </c>
      <c r="AB14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2" s="35" t="str">
        <f>IF(AND(ISNUMBER(EToTable[[#This Row],[Rns]]), ISNUMBER(EToTable[[#This Row],[Rnl]])), EToTable[[#This Row],[Rns]]-EToTable[[#This Row],[Rnl]], "")</f>
        <v/>
      </c>
      <c r="AD14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3" spans="1:31" x14ac:dyDescent="0.25">
      <c r="A143" s="20"/>
      <c r="B143" s="21"/>
      <c r="C143" s="22"/>
      <c r="D143" s="23"/>
      <c r="E143" s="46"/>
      <c r="F143" s="23"/>
      <c r="G14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3" s="44" t="str">
        <f>IF(AND(ISNUMBER(EToTable[[#This Row],[Сана]]), ISNUMBER(EToTable[[#This Row],[Тмин
(°С)]])), EToTable[[#This Row],[Тмин
(°С)]]-TdewSubtract, "")</f>
        <v/>
      </c>
      <c r="I143" s="38" t="str">
        <f>IF(ISNUMBER(EToTable[[#This Row],[Сана]]), _xlfn.DAYS(EToTable[[#This Row],[Сана]], "1/1/" &amp; YEAR(EToTable[[#This Row],[Сана]])) + 1, "")</f>
        <v/>
      </c>
      <c r="J143" s="35" t="str">
        <f>IF(AND(ISNUMBER(Altitude), ISNUMBER(EToTable[[#This Row],[Сана]])),  ROUND(101.3 * POWER( (293-0.0065 * Altitude) / 293, 5.26), 2), "")</f>
        <v/>
      </c>
      <c r="K143" s="33" t="str">
        <f>IF(ISNUMBER(EToTable[[#This Row],[P]]), (Cp * EToTable[[#This Row],[P]]) / (0.622 * 2.45), "")</f>
        <v/>
      </c>
      <c r="L14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3" s="35" t="str">
        <f>IF(ISNUMBER(EToTable[[#This Row],[J]]), 0.409  * SIN( (2*PI()/365) * EToTable[[#This Row],[J]] - 1.39), "")</f>
        <v/>
      </c>
      <c r="N143" s="30" t="str">
        <f>IF(ISNUMBER(EToTable[[#This Row],[J]]), ROUND(1+0.033 * COS( (2*PI()/365) * EToTable[[#This Row],[J]]), 4), "")</f>
        <v/>
      </c>
      <c r="O143" s="36" t="str">
        <f>IF(AND(ISNUMBER(Latitude), ISNUMBER(EToTable[[#This Row],[Сана]])), ROUND((Latitude / 180) * PI(), 3), "")</f>
        <v/>
      </c>
      <c r="P143" s="35" t="str">
        <f>IF(AND(ISNUMBER(EToTable[[#This Row],[φ]]), ISNUMBER(EToTable[[#This Row],[δ (rad)]])), ACOS( - 1 * TAN(EToTable[[#This Row],[φ]]) * TAN(EToTable[[#This Row],[δ (rad)]])), "")</f>
        <v/>
      </c>
      <c r="Q14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3" s="35" t="str">
        <f xml:space="preserve"> IF(ISNUMBER(EToTable[[#This Row],[ωs]]), ( 24 / PI()) * EToTable[[#This Row],[ωs]], "")</f>
        <v/>
      </c>
      <c r="S143" s="35" t="str">
        <f>IF(ISNUMBER(EToTable[[#This Row],[Тмин
(°С)]]), 0.6108 * EXP( 17.27 * EToTable[[#This Row],[Тмин
(°С)]] / (EToTable[[#This Row],[Тмин
(°С)]]+237.3)), "")</f>
        <v/>
      </c>
      <c r="T143" s="35" t="str">
        <f>IF(ISNUMBER(EToTable[[#This Row],[Тмакс
(°С)]]), 0.6108 * EXP( 17.27 * EToTable[[#This Row],[Тмакс
(°С)]] / (EToTable[[#This Row],[Тмакс
(°С)]]+237.3)), "")</f>
        <v/>
      </c>
      <c r="U143" s="35" t="str">
        <f>IF(AND(ISNUMBER(EToTable[[#This Row],[e° (Tmin)]]), ISNUMBER(EToTable[[#This Row],[e° (Tmax)]])), (EToTable[[#This Row],[e° (Tmax)]]+EToTable[[#This Row],[e° (Tmin)]])/2, "")</f>
        <v/>
      </c>
      <c r="V143" s="28" t="str">
        <f>IF(ISNUMBER(EToTable[[#This Row],[Tdew]]), 0.6108 * EXP( 17.27 * (EToTable[[#This Row],[Tdew]]) / (EToTable[[#This Row],[Tdew]]+237.3)), "")</f>
        <v/>
      </c>
      <c r="W143" s="30" t="str">
        <f xml:space="preserve"> EToTable[[#This Row],[e° (Tdew)]]</f>
        <v/>
      </c>
      <c r="X143" s="28" t="str">
        <f>IF(AND(ISNUMBER(EToTable[[#This Row],[es]]), ISNUMBER(EToTable[[#This Row],[ea]])), EToTable[[#This Row],[es]]-EToTable[[#This Row],[ea]], "")</f>
        <v/>
      </c>
      <c r="Y143" s="35" t="str">
        <f>IF(ISNUMBER(EToTable[[#This Row],[Ra]]), (as+bs)*EToTable[[#This Row],[Ra]], "")</f>
        <v/>
      </c>
      <c r="Z14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3" s="35" t="str">
        <f>IF(ISNUMBER(EToTable[[#This Row],[Rs]]), (1-albedo)*EToTable[[#This Row],[Rs]], "")</f>
        <v/>
      </c>
      <c r="AB14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3" s="35" t="str">
        <f>IF(AND(ISNUMBER(EToTable[[#This Row],[Rns]]), ISNUMBER(EToTable[[#This Row],[Rnl]])), EToTable[[#This Row],[Rns]]-EToTable[[#This Row],[Rnl]], "")</f>
        <v/>
      </c>
      <c r="AD14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4" spans="1:31" x14ac:dyDescent="0.25">
      <c r="A144" s="20"/>
      <c r="B144" s="21"/>
      <c r="C144" s="22"/>
      <c r="D144" s="23"/>
      <c r="E144" s="46"/>
      <c r="F144" s="23"/>
      <c r="G14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4" s="44" t="str">
        <f>IF(AND(ISNUMBER(EToTable[[#This Row],[Сана]]), ISNUMBER(EToTable[[#This Row],[Тмин
(°С)]])), EToTable[[#This Row],[Тмин
(°С)]]-TdewSubtract, "")</f>
        <v/>
      </c>
      <c r="I144" s="38" t="str">
        <f>IF(ISNUMBER(EToTable[[#This Row],[Сана]]), _xlfn.DAYS(EToTable[[#This Row],[Сана]], "1/1/" &amp; YEAR(EToTable[[#This Row],[Сана]])) + 1, "")</f>
        <v/>
      </c>
      <c r="J144" s="35" t="str">
        <f>IF(AND(ISNUMBER(Altitude), ISNUMBER(EToTable[[#This Row],[Сана]])),  ROUND(101.3 * POWER( (293-0.0065 * Altitude) / 293, 5.26), 2), "")</f>
        <v/>
      </c>
      <c r="K144" s="33" t="str">
        <f>IF(ISNUMBER(EToTable[[#This Row],[P]]), (Cp * EToTable[[#This Row],[P]]) / (0.622 * 2.45), "")</f>
        <v/>
      </c>
      <c r="L14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4" s="35" t="str">
        <f>IF(ISNUMBER(EToTable[[#This Row],[J]]), 0.409  * SIN( (2*PI()/365) * EToTable[[#This Row],[J]] - 1.39), "")</f>
        <v/>
      </c>
      <c r="N144" s="30" t="str">
        <f>IF(ISNUMBER(EToTable[[#This Row],[J]]), ROUND(1+0.033 * COS( (2*PI()/365) * EToTable[[#This Row],[J]]), 4), "")</f>
        <v/>
      </c>
      <c r="O144" s="36" t="str">
        <f>IF(AND(ISNUMBER(Latitude), ISNUMBER(EToTable[[#This Row],[Сана]])), ROUND((Latitude / 180) * PI(), 3), "")</f>
        <v/>
      </c>
      <c r="P144" s="35" t="str">
        <f>IF(AND(ISNUMBER(EToTable[[#This Row],[φ]]), ISNUMBER(EToTable[[#This Row],[δ (rad)]])), ACOS( - 1 * TAN(EToTable[[#This Row],[φ]]) * TAN(EToTable[[#This Row],[δ (rad)]])), "")</f>
        <v/>
      </c>
      <c r="Q14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4" s="35" t="str">
        <f xml:space="preserve"> IF(ISNUMBER(EToTable[[#This Row],[ωs]]), ( 24 / PI()) * EToTable[[#This Row],[ωs]], "")</f>
        <v/>
      </c>
      <c r="S144" s="35" t="str">
        <f>IF(ISNUMBER(EToTable[[#This Row],[Тмин
(°С)]]), 0.6108 * EXP( 17.27 * EToTable[[#This Row],[Тмин
(°С)]] / (EToTable[[#This Row],[Тмин
(°С)]]+237.3)), "")</f>
        <v/>
      </c>
      <c r="T144" s="35" t="str">
        <f>IF(ISNUMBER(EToTable[[#This Row],[Тмакс
(°С)]]), 0.6108 * EXP( 17.27 * EToTable[[#This Row],[Тмакс
(°С)]] / (EToTable[[#This Row],[Тмакс
(°С)]]+237.3)), "")</f>
        <v/>
      </c>
      <c r="U144" s="35" t="str">
        <f>IF(AND(ISNUMBER(EToTable[[#This Row],[e° (Tmin)]]), ISNUMBER(EToTable[[#This Row],[e° (Tmax)]])), (EToTable[[#This Row],[e° (Tmax)]]+EToTable[[#This Row],[e° (Tmin)]])/2, "")</f>
        <v/>
      </c>
      <c r="V144" s="28" t="str">
        <f>IF(ISNUMBER(EToTable[[#This Row],[Tdew]]), 0.6108 * EXP( 17.27 * (EToTable[[#This Row],[Tdew]]) / (EToTable[[#This Row],[Tdew]]+237.3)), "")</f>
        <v/>
      </c>
      <c r="W144" s="30" t="str">
        <f xml:space="preserve"> EToTable[[#This Row],[e° (Tdew)]]</f>
        <v/>
      </c>
      <c r="X144" s="28" t="str">
        <f>IF(AND(ISNUMBER(EToTable[[#This Row],[es]]), ISNUMBER(EToTable[[#This Row],[ea]])), EToTable[[#This Row],[es]]-EToTable[[#This Row],[ea]], "")</f>
        <v/>
      </c>
      <c r="Y144" s="35" t="str">
        <f>IF(ISNUMBER(EToTable[[#This Row],[Ra]]), (as+bs)*EToTable[[#This Row],[Ra]], "")</f>
        <v/>
      </c>
      <c r="Z14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4" s="35" t="str">
        <f>IF(ISNUMBER(EToTable[[#This Row],[Rs]]), (1-albedo)*EToTable[[#This Row],[Rs]], "")</f>
        <v/>
      </c>
      <c r="AB14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4" s="35" t="str">
        <f>IF(AND(ISNUMBER(EToTable[[#This Row],[Rns]]), ISNUMBER(EToTable[[#This Row],[Rnl]])), EToTable[[#This Row],[Rns]]-EToTable[[#This Row],[Rnl]], "")</f>
        <v/>
      </c>
      <c r="AD14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5" spans="1:31" x14ac:dyDescent="0.25">
      <c r="A145" s="20"/>
      <c r="B145" s="21"/>
      <c r="C145" s="22"/>
      <c r="D145" s="23"/>
      <c r="E145" s="46"/>
      <c r="F145" s="23"/>
      <c r="G14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5" s="44" t="str">
        <f>IF(AND(ISNUMBER(EToTable[[#This Row],[Сана]]), ISNUMBER(EToTable[[#This Row],[Тмин
(°С)]])), EToTable[[#This Row],[Тмин
(°С)]]-TdewSubtract, "")</f>
        <v/>
      </c>
      <c r="I145" s="38" t="str">
        <f>IF(ISNUMBER(EToTable[[#This Row],[Сана]]), _xlfn.DAYS(EToTable[[#This Row],[Сана]], "1/1/" &amp; YEAR(EToTable[[#This Row],[Сана]])) + 1, "")</f>
        <v/>
      </c>
      <c r="J145" s="35" t="str">
        <f>IF(AND(ISNUMBER(Altitude), ISNUMBER(EToTable[[#This Row],[Сана]])),  ROUND(101.3 * POWER( (293-0.0065 * Altitude) / 293, 5.26), 2), "")</f>
        <v/>
      </c>
      <c r="K145" s="33" t="str">
        <f>IF(ISNUMBER(EToTable[[#This Row],[P]]), (Cp * EToTable[[#This Row],[P]]) / (0.622 * 2.45), "")</f>
        <v/>
      </c>
      <c r="L14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5" s="35" t="str">
        <f>IF(ISNUMBER(EToTable[[#This Row],[J]]), 0.409  * SIN( (2*PI()/365) * EToTable[[#This Row],[J]] - 1.39), "")</f>
        <v/>
      </c>
      <c r="N145" s="30" t="str">
        <f>IF(ISNUMBER(EToTable[[#This Row],[J]]), ROUND(1+0.033 * COS( (2*PI()/365) * EToTable[[#This Row],[J]]), 4), "")</f>
        <v/>
      </c>
      <c r="O145" s="36" t="str">
        <f>IF(AND(ISNUMBER(Latitude), ISNUMBER(EToTable[[#This Row],[Сана]])), ROUND((Latitude / 180) * PI(), 3), "")</f>
        <v/>
      </c>
      <c r="P145" s="35" t="str">
        <f>IF(AND(ISNUMBER(EToTable[[#This Row],[φ]]), ISNUMBER(EToTable[[#This Row],[δ (rad)]])), ACOS( - 1 * TAN(EToTable[[#This Row],[φ]]) * TAN(EToTable[[#This Row],[δ (rad)]])), "")</f>
        <v/>
      </c>
      <c r="Q14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5" s="35" t="str">
        <f xml:space="preserve"> IF(ISNUMBER(EToTable[[#This Row],[ωs]]), ( 24 / PI()) * EToTable[[#This Row],[ωs]], "")</f>
        <v/>
      </c>
      <c r="S145" s="35" t="str">
        <f>IF(ISNUMBER(EToTable[[#This Row],[Тмин
(°С)]]), 0.6108 * EXP( 17.27 * EToTable[[#This Row],[Тмин
(°С)]] / (EToTable[[#This Row],[Тмин
(°С)]]+237.3)), "")</f>
        <v/>
      </c>
      <c r="T145" s="35" t="str">
        <f>IF(ISNUMBER(EToTable[[#This Row],[Тмакс
(°С)]]), 0.6108 * EXP( 17.27 * EToTable[[#This Row],[Тмакс
(°С)]] / (EToTable[[#This Row],[Тмакс
(°С)]]+237.3)), "")</f>
        <v/>
      </c>
      <c r="U145" s="35" t="str">
        <f>IF(AND(ISNUMBER(EToTable[[#This Row],[e° (Tmin)]]), ISNUMBER(EToTable[[#This Row],[e° (Tmax)]])), (EToTable[[#This Row],[e° (Tmax)]]+EToTable[[#This Row],[e° (Tmin)]])/2, "")</f>
        <v/>
      </c>
      <c r="V145" s="28" t="str">
        <f>IF(ISNUMBER(EToTable[[#This Row],[Tdew]]), 0.6108 * EXP( 17.27 * (EToTable[[#This Row],[Tdew]]) / (EToTable[[#This Row],[Tdew]]+237.3)), "")</f>
        <v/>
      </c>
      <c r="W145" s="30" t="str">
        <f xml:space="preserve"> EToTable[[#This Row],[e° (Tdew)]]</f>
        <v/>
      </c>
      <c r="X145" s="28" t="str">
        <f>IF(AND(ISNUMBER(EToTable[[#This Row],[es]]), ISNUMBER(EToTable[[#This Row],[ea]])), EToTable[[#This Row],[es]]-EToTable[[#This Row],[ea]], "")</f>
        <v/>
      </c>
      <c r="Y145" s="35" t="str">
        <f>IF(ISNUMBER(EToTable[[#This Row],[Ra]]), (as+bs)*EToTable[[#This Row],[Ra]], "")</f>
        <v/>
      </c>
      <c r="Z14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5" s="35" t="str">
        <f>IF(ISNUMBER(EToTable[[#This Row],[Rs]]), (1-albedo)*EToTable[[#This Row],[Rs]], "")</f>
        <v/>
      </c>
      <c r="AB14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5" s="35" t="str">
        <f>IF(AND(ISNUMBER(EToTable[[#This Row],[Rns]]), ISNUMBER(EToTable[[#This Row],[Rnl]])), EToTable[[#This Row],[Rns]]-EToTable[[#This Row],[Rnl]], "")</f>
        <v/>
      </c>
      <c r="AD14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6" spans="1:31" x14ac:dyDescent="0.25">
      <c r="A146" s="20"/>
      <c r="B146" s="21"/>
      <c r="C146" s="22"/>
      <c r="D146" s="23"/>
      <c r="E146" s="46"/>
      <c r="F146" s="23"/>
      <c r="G14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6" s="44" t="str">
        <f>IF(AND(ISNUMBER(EToTable[[#This Row],[Сана]]), ISNUMBER(EToTable[[#This Row],[Тмин
(°С)]])), EToTable[[#This Row],[Тмин
(°С)]]-TdewSubtract, "")</f>
        <v/>
      </c>
      <c r="I146" s="38" t="str">
        <f>IF(ISNUMBER(EToTable[[#This Row],[Сана]]), _xlfn.DAYS(EToTable[[#This Row],[Сана]], "1/1/" &amp; YEAR(EToTable[[#This Row],[Сана]])) + 1, "")</f>
        <v/>
      </c>
      <c r="J146" s="35" t="str">
        <f>IF(AND(ISNUMBER(Altitude), ISNUMBER(EToTable[[#This Row],[Сана]])),  ROUND(101.3 * POWER( (293-0.0065 * Altitude) / 293, 5.26), 2), "")</f>
        <v/>
      </c>
      <c r="K146" s="33" t="str">
        <f>IF(ISNUMBER(EToTable[[#This Row],[P]]), (Cp * EToTable[[#This Row],[P]]) / (0.622 * 2.45), "")</f>
        <v/>
      </c>
      <c r="L14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6" s="35" t="str">
        <f>IF(ISNUMBER(EToTable[[#This Row],[J]]), 0.409  * SIN( (2*PI()/365) * EToTable[[#This Row],[J]] - 1.39), "")</f>
        <v/>
      </c>
      <c r="N146" s="30" t="str">
        <f>IF(ISNUMBER(EToTable[[#This Row],[J]]), ROUND(1+0.033 * COS( (2*PI()/365) * EToTable[[#This Row],[J]]), 4), "")</f>
        <v/>
      </c>
      <c r="O146" s="36" t="str">
        <f>IF(AND(ISNUMBER(Latitude), ISNUMBER(EToTable[[#This Row],[Сана]])), ROUND((Latitude / 180) * PI(), 3), "")</f>
        <v/>
      </c>
      <c r="P146" s="35" t="str">
        <f>IF(AND(ISNUMBER(EToTable[[#This Row],[φ]]), ISNUMBER(EToTable[[#This Row],[δ (rad)]])), ACOS( - 1 * TAN(EToTable[[#This Row],[φ]]) * TAN(EToTable[[#This Row],[δ (rad)]])), "")</f>
        <v/>
      </c>
      <c r="Q14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6" s="35" t="str">
        <f xml:space="preserve"> IF(ISNUMBER(EToTable[[#This Row],[ωs]]), ( 24 / PI()) * EToTable[[#This Row],[ωs]], "")</f>
        <v/>
      </c>
      <c r="S146" s="35" t="str">
        <f>IF(ISNUMBER(EToTable[[#This Row],[Тмин
(°С)]]), 0.6108 * EXP( 17.27 * EToTable[[#This Row],[Тмин
(°С)]] / (EToTable[[#This Row],[Тмин
(°С)]]+237.3)), "")</f>
        <v/>
      </c>
      <c r="T146" s="35" t="str">
        <f>IF(ISNUMBER(EToTable[[#This Row],[Тмакс
(°С)]]), 0.6108 * EXP( 17.27 * EToTable[[#This Row],[Тмакс
(°С)]] / (EToTable[[#This Row],[Тмакс
(°С)]]+237.3)), "")</f>
        <v/>
      </c>
      <c r="U146" s="35" t="str">
        <f>IF(AND(ISNUMBER(EToTable[[#This Row],[e° (Tmin)]]), ISNUMBER(EToTable[[#This Row],[e° (Tmax)]])), (EToTable[[#This Row],[e° (Tmax)]]+EToTable[[#This Row],[e° (Tmin)]])/2, "")</f>
        <v/>
      </c>
      <c r="V146" s="28" t="str">
        <f>IF(ISNUMBER(EToTable[[#This Row],[Tdew]]), 0.6108 * EXP( 17.27 * (EToTable[[#This Row],[Tdew]]) / (EToTable[[#This Row],[Tdew]]+237.3)), "")</f>
        <v/>
      </c>
      <c r="W146" s="30" t="str">
        <f xml:space="preserve"> EToTable[[#This Row],[e° (Tdew)]]</f>
        <v/>
      </c>
      <c r="X146" s="28" t="str">
        <f>IF(AND(ISNUMBER(EToTable[[#This Row],[es]]), ISNUMBER(EToTable[[#This Row],[ea]])), EToTable[[#This Row],[es]]-EToTable[[#This Row],[ea]], "")</f>
        <v/>
      </c>
      <c r="Y146" s="35" t="str">
        <f>IF(ISNUMBER(EToTable[[#This Row],[Ra]]), (as+bs)*EToTable[[#This Row],[Ra]], "")</f>
        <v/>
      </c>
      <c r="Z14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6" s="35" t="str">
        <f>IF(ISNUMBER(EToTable[[#This Row],[Rs]]), (1-albedo)*EToTable[[#This Row],[Rs]], "")</f>
        <v/>
      </c>
      <c r="AB14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6" s="35" t="str">
        <f>IF(AND(ISNUMBER(EToTable[[#This Row],[Rns]]), ISNUMBER(EToTable[[#This Row],[Rnl]])), EToTable[[#This Row],[Rns]]-EToTable[[#This Row],[Rnl]], "")</f>
        <v/>
      </c>
      <c r="AD14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7" spans="1:31" x14ac:dyDescent="0.25">
      <c r="A147" s="20"/>
      <c r="B147" s="21"/>
      <c r="C147" s="22"/>
      <c r="D147" s="23"/>
      <c r="E147" s="46"/>
      <c r="F147" s="23"/>
      <c r="G14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7" s="44" t="str">
        <f>IF(AND(ISNUMBER(EToTable[[#This Row],[Сана]]), ISNUMBER(EToTable[[#This Row],[Тмин
(°С)]])), EToTable[[#This Row],[Тмин
(°С)]]-TdewSubtract, "")</f>
        <v/>
      </c>
      <c r="I147" s="38" t="str">
        <f>IF(ISNUMBER(EToTable[[#This Row],[Сана]]), _xlfn.DAYS(EToTable[[#This Row],[Сана]], "1/1/" &amp; YEAR(EToTable[[#This Row],[Сана]])) + 1, "")</f>
        <v/>
      </c>
      <c r="J147" s="35" t="str">
        <f>IF(AND(ISNUMBER(Altitude), ISNUMBER(EToTable[[#This Row],[Сана]])),  ROUND(101.3 * POWER( (293-0.0065 * Altitude) / 293, 5.26), 2), "")</f>
        <v/>
      </c>
      <c r="K147" s="33" t="str">
        <f>IF(ISNUMBER(EToTable[[#This Row],[P]]), (Cp * EToTable[[#This Row],[P]]) / (0.622 * 2.45), "")</f>
        <v/>
      </c>
      <c r="L14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7" s="35" t="str">
        <f>IF(ISNUMBER(EToTable[[#This Row],[J]]), 0.409  * SIN( (2*PI()/365) * EToTable[[#This Row],[J]] - 1.39), "")</f>
        <v/>
      </c>
      <c r="N147" s="30" t="str">
        <f>IF(ISNUMBER(EToTable[[#This Row],[J]]), ROUND(1+0.033 * COS( (2*PI()/365) * EToTable[[#This Row],[J]]), 4), "")</f>
        <v/>
      </c>
      <c r="O147" s="36" t="str">
        <f>IF(AND(ISNUMBER(Latitude), ISNUMBER(EToTable[[#This Row],[Сана]])), ROUND((Latitude / 180) * PI(), 3), "")</f>
        <v/>
      </c>
      <c r="P147" s="35" t="str">
        <f>IF(AND(ISNUMBER(EToTable[[#This Row],[φ]]), ISNUMBER(EToTable[[#This Row],[δ (rad)]])), ACOS( - 1 * TAN(EToTable[[#This Row],[φ]]) * TAN(EToTable[[#This Row],[δ (rad)]])), "")</f>
        <v/>
      </c>
      <c r="Q14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7" s="35" t="str">
        <f xml:space="preserve"> IF(ISNUMBER(EToTable[[#This Row],[ωs]]), ( 24 / PI()) * EToTable[[#This Row],[ωs]], "")</f>
        <v/>
      </c>
      <c r="S147" s="35" t="str">
        <f>IF(ISNUMBER(EToTable[[#This Row],[Тмин
(°С)]]), 0.6108 * EXP( 17.27 * EToTable[[#This Row],[Тмин
(°С)]] / (EToTable[[#This Row],[Тмин
(°С)]]+237.3)), "")</f>
        <v/>
      </c>
      <c r="T147" s="35" t="str">
        <f>IF(ISNUMBER(EToTable[[#This Row],[Тмакс
(°С)]]), 0.6108 * EXP( 17.27 * EToTable[[#This Row],[Тмакс
(°С)]] / (EToTable[[#This Row],[Тмакс
(°С)]]+237.3)), "")</f>
        <v/>
      </c>
      <c r="U147" s="35" t="str">
        <f>IF(AND(ISNUMBER(EToTable[[#This Row],[e° (Tmin)]]), ISNUMBER(EToTable[[#This Row],[e° (Tmax)]])), (EToTable[[#This Row],[e° (Tmax)]]+EToTable[[#This Row],[e° (Tmin)]])/2, "")</f>
        <v/>
      </c>
      <c r="V147" s="28" t="str">
        <f>IF(ISNUMBER(EToTable[[#This Row],[Tdew]]), 0.6108 * EXP( 17.27 * (EToTable[[#This Row],[Tdew]]) / (EToTable[[#This Row],[Tdew]]+237.3)), "")</f>
        <v/>
      </c>
      <c r="W147" s="30" t="str">
        <f xml:space="preserve"> EToTable[[#This Row],[e° (Tdew)]]</f>
        <v/>
      </c>
      <c r="X147" s="28" t="str">
        <f>IF(AND(ISNUMBER(EToTable[[#This Row],[es]]), ISNUMBER(EToTable[[#This Row],[ea]])), EToTable[[#This Row],[es]]-EToTable[[#This Row],[ea]], "")</f>
        <v/>
      </c>
      <c r="Y147" s="35" t="str">
        <f>IF(ISNUMBER(EToTable[[#This Row],[Ra]]), (as+bs)*EToTable[[#This Row],[Ra]], "")</f>
        <v/>
      </c>
      <c r="Z14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7" s="35" t="str">
        <f>IF(ISNUMBER(EToTable[[#This Row],[Rs]]), (1-albedo)*EToTable[[#This Row],[Rs]], "")</f>
        <v/>
      </c>
      <c r="AB14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7" s="35" t="str">
        <f>IF(AND(ISNUMBER(EToTable[[#This Row],[Rns]]), ISNUMBER(EToTable[[#This Row],[Rnl]])), EToTable[[#This Row],[Rns]]-EToTable[[#This Row],[Rnl]], "")</f>
        <v/>
      </c>
      <c r="AD14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8" spans="1:31" x14ac:dyDescent="0.25">
      <c r="A148" s="20"/>
      <c r="B148" s="21"/>
      <c r="C148" s="22"/>
      <c r="D148" s="23"/>
      <c r="E148" s="46"/>
      <c r="F148" s="23"/>
      <c r="G14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8" s="44" t="str">
        <f>IF(AND(ISNUMBER(EToTable[[#This Row],[Сана]]), ISNUMBER(EToTable[[#This Row],[Тмин
(°С)]])), EToTable[[#This Row],[Тмин
(°С)]]-TdewSubtract, "")</f>
        <v/>
      </c>
      <c r="I148" s="38" t="str">
        <f>IF(ISNUMBER(EToTable[[#This Row],[Сана]]), _xlfn.DAYS(EToTable[[#This Row],[Сана]], "1/1/" &amp; YEAR(EToTable[[#This Row],[Сана]])) + 1, "")</f>
        <v/>
      </c>
      <c r="J148" s="35" t="str">
        <f>IF(AND(ISNUMBER(Altitude), ISNUMBER(EToTable[[#This Row],[Сана]])),  ROUND(101.3 * POWER( (293-0.0065 * Altitude) / 293, 5.26), 2), "")</f>
        <v/>
      </c>
      <c r="K148" s="33" t="str">
        <f>IF(ISNUMBER(EToTable[[#This Row],[P]]), (Cp * EToTable[[#This Row],[P]]) / (0.622 * 2.45), "")</f>
        <v/>
      </c>
      <c r="L14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8" s="35" t="str">
        <f>IF(ISNUMBER(EToTable[[#This Row],[J]]), 0.409  * SIN( (2*PI()/365) * EToTable[[#This Row],[J]] - 1.39), "")</f>
        <v/>
      </c>
      <c r="N148" s="30" t="str">
        <f>IF(ISNUMBER(EToTable[[#This Row],[J]]), ROUND(1+0.033 * COS( (2*PI()/365) * EToTable[[#This Row],[J]]), 4), "")</f>
        <v/>
      </c>
      <c r="O148" s="36" t="str">
        <f>IF(AND(ISNUMBER(Latitude), ISNUMBER(EToTable[[#This Row],[Сана]])), ROUND((Latitude / 180) * PI(), 3), "")</f>
        <v/>
      </c>
      <c r="P148" s="35" t="str">
        <f>IF(AND(ISNUMBER(EToTable[[#This Row],[φ]]), ISNUMBER(EToTable[[#This Row],[δ (rad)]])), ACOS( - 1 * TAN(EToTable[[#This Row],[φ]]) * TAN(EToTable[[#This Row],[δ (rad)]])), "")</f>
        <v/>
      </c>
      <c r="Q14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8" s="35" t="str">
        <f xml:space="preserve"> IF(ISNUMBER(EToTable[[#This Row],[ωs]]), ( 24 / PI()) * EToTable[[#This Row],[ωs]], "")</f>
        <v/>
      </c>
      <c r="S148" s="35" t="str">
        <f>IF(ISNUMBER(EToTable[[#This Row],[Тмин
(°С)]]), 0.6108 * EXP( 17.27 * EToTable[[#This Row],[Тмин
(°С)]] / (EToTable[[#This Row],[Тмин
(°С)]]+237.3)), "")</f>
        <v/>
      </c>
      <c r="T148" s="35" t="str">
        <f>IF(ISNUMBER(EToTable[[#This Row],[Тмакс
(°С)]]), 0.6108 * EXP( 17.27 * EToTable[[#This Row],[Тмакс
(°С)]] / (EToTable[[#This Row],[Тмакс
(°С)]]+237.3)), "")</f>
        <v/>
      </c>
      <c r="U148" s="35" t="str">
        <f>IF(AND(ISNUMBER(EToTable[[#This Row],[e° (Tmin)]]), ISNUMBER(EToTable[[#This Row],[e° (Tmax)]])), (EToTable[[#This Row],[e° (Tmax)]]+EToTable[[#This Row],[e° (Tmin)]])/2, "")</f>
        <v/>
      </c>
      <c r="V148" s="28" t="str">
        <f>IF(ISNUMBER(EToTable[[#This Row],[Tdew]]), 0.6108 * EXP( 17.27 * (EToTable[[#This Row],[Tdew]]) / (EToTable[[#This Row],[Tdew]]+237.3)), "")</f>
        <v/>
      </c>
      <c r="W148" s="30" t="str">
        <f xml:space="preserve"> EToTable[[#This Row],[e° (Tdew)]]</f>
        <v/>
      </c>
      <c r="X148" s="28" t="str">
        <f>IF(AND(ISNUMBER(EToTable[[#This Row],[es]]), ISNUMBER(EToTable[[#This Row],[ea]])), EToTable[[#This Row],[es]]-EToTable[[#This Row],[ea]], "")</f>
        <v/>
      </c>
      <c r="Y148" s="35" t="str">
        <f>IF(ISNUMBER(EToTable[[#This Row],[Ra]]), (as+bs)*EToTable[[#This Row],[Ra]], "")</f>
        <v/>
      </c>
      <c r="Z14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8" s="35" t="str">
        <f>IF(ISNUMBER(EToTable[[#This Row],[Rs]]), (1-albedo)*EToTable[[#This Row],[Rs]], "")</f>
        <v/>
      </c>
      <c r="AB14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8" s="35" t="str">
        <f>IF(AND(ISNUMBER(EToTable[[#This Row],[Rns]]), ISNUMBER(EToTable[[#This Row],[Rnl]])), EToTable[[#This Row],[Rns]]-EToTable[[#This Row],[Rnl]], "")</f>
        <v/>
      </c>
      <c r="AD14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49" spans="1:31" x14ac:dyDescent="0.25">
      <c r="A149" s="20"/>
      <c r="B149" s="21"/>
      <c r="C149" s="22"/>
      <c r="D149" s="23"/>
      <c r="E149" s="46"/>
      <c r="F149" s="23"/>
      <c r="G14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49" s="44" t="str">
        <f>IF(AND(ISNUMBER(EToTable[[#This Row],[Сана]]), ISNUMBER(EToTable[[#This Row],[Тмин
(°С)]])), EToTable[[#This Row],[Тмин
(°С)]]-TdewSubtract, "")</f>
        <v/>
      </c>
      <c r="I149" s="38" t="str">
        <f>IF(ISNUMBER(EToTable[[#This Row],[Сана]]), _xlfn.DAYS(EToTable[[#This Row],[Сана]], "1/1/" &amp; YEAR(EToTable[[#This Row],[Сана]])) + 1, "")</f>
        <v/>
      </c>
      <c r="J149" s="35" t="str">
        <f>IF(AND(ISNUMBER(Altitude), ISNUMBER(EToTable[[#This Row],[Сана]])),  ROUND(101.3 * POWER( (293-0.0065 * Altitude) / 293, 5.26), 2), "")</f>
        <v/>
      </c>
      <c r="K149" s="33" t="str">
        <f>IF(ISNUMBER(EToTable[[#This Row],[P]]), (Cp * EToTable[[#This Row],[P]]) / (0.622 * 2.45), "")</f>
        <v/>
      </c>
      <c r="L14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49" s="35" t="str">
        <f>IF(ISNUMBER(EToTable[[#This Row],[J]]), 0.409  * SIN( (2*PI()/365) * EToTable[[#This Row],[J]] - 1.39), "")</f>
        <v/>
      </c>
      <c r="N149" s="30" t="str">
        <f>IF(ISNUMBER(EToTable[[#This Row],[J]]), ROUND(1+0.033 * COS( (2*PI()/365) * EToTable[[#This Row],[J]]), 4), "")</f>
        <v/>
      </c>
      <c r="O149" s="36" t="str">
        <f>IF(AND(ISNUMBER(Latitude), ISNUMBER(EToTable[[#This Row],[Сана]])), ROUND((Latitude / 180) * PI(), 3), "")</f>
        <v/>
      </c>
      <c r="P149" s="35" t="str">
        <f>IF(AND(ISNUMBER(EToTable[[#This Row],[φ]]), ISNUMBER(EToTable[[#This Row],[δ (rad)]])), ACOS( - 1 * TAN(EToTable[[#This Row],[φ]]) * TAN(EToTable[[#This Row],[δ (rad)]])), "")</f>
        <v/>
      </c>
      <c r="Q14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49" s="35" t="str">
        <f xml:space="preserve"> IF(ISNUMBER(EToTable[[#This Row],[ωs]]), ( 24 / PI()) * EToTable[[#This Row],[ωs]], "")</f>
        <v/>
      </c>
      <c r="S149" s="35" t="str">
        <f>IF(ISNUMBER(EToTable[[#This Row],[Тмин
(°С)]]), 0.6108 * EXP( 17.27 * EToTable[[#This Row],[Тмин
(°С)]] / (EToTable[[#This Row],[Тмин
(°С)]]+237.3)), "")</f>
        <v/>
      </c>
      <c r="T149" s="35" t="str">
        <f>IF(ISNUMBER(EToTable[[#This Row],[Тмакс
(°С)]]), 0.6108 * EXP( 17.27 * EToTable[[#This Row],[Тмакс
(°С)]] / (EToTable[[#This Row],[Тмакс
(°С)]]+237.3)), "")</f>
        <v/>
      </c>
      <c r="U149" s="35" t="str">
        <f>IF(AND(ISNUMBER(EToTable[[#This Row],[e° (Tmin)]]), ISNUMBER(EToTable[[#This Row],[e° (Tmax)]])), (EToTable[[#This Row],[e° (Tmax)]]+EToTable[[#This Row],[e° (Tmin)]])/2, "")</f>
        <v/>
      </c>
      <c r="V149" s="28" t="str">
        <f>IF(ISNUMBER(EToTable[[#This Row],[Tdew]]), 0.6108 * EXP( 17.27 * (EToTable[[#This Row],[Tdew]]) / (EToTable[[#This Row],[Tdew]]+237.3)), "")</f>
        <v/>
      </c>
      <c r="W149" s="30" t="str">
        <f xml:space="preserve"> EToTable[[#This Row],[e° (Tdew)]]</f>
        <v/>
      </c>
      <c r="X149" s="28" t="str">
        <f>IF(AND(ISNUMBER(EToTable[[#This Row],[es]]), ISNUMBER(EToTable[[#This Row],[ea]])), EToTable[[#This Row],[es]]-EToTable[[#This Row],[ea]], "")</f>
        <v/>
      </c>
      <c r="Y149" s="35" t="str">
        <f>IF(ISNUMBER(EToTable[[#This Row],[Ra]]), (as+bs)*EToTable[[#This Row],[Ra]], "")</f>
        <v/>
      </c>
      <c r="Z14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49" s="35" t="str">
        <f>IF(ISNUMBER(EToTable[[#This Row],[Rs]]), (1-albedo)*EToTable[[#This Row],[Rs]], "")</f>
        <v/>
      </c>
      <c r="AB14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49" s="35" t="str">
        <f>IF(AND(ISNUMBER(EToTable[[#This Row],[Rns]]), ISNUMBER(EToTable[[#This Row],[Rnl]])), EToTable[[#This Row],[Rns]]-EToTable[[#This Row],[Rnl]], "")</f>
        <v/>
      </c>
      <c r="AD14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4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0" spans="1:31" x14ac:dyDescent="0.25">
      <c r="A150" s="20"/>
      <c r="B150" s="21"/>
      <c r="C150" s="22"/>
      <c r="D150" s="23"/>
      <c r="E150" s="46"/>
      <c r="F150" s="23"/>
      <c r="G15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0" s="44" t="str">
        <f>IF(AND(ISNUMBER(EToTable[[#This Row],[Сана]]), ISNUMBER(EToTable[[#This Row],[Тмин
(°С)]])), EToTable[[#This Row],[Тмин
(°С)]]-TdewSubtract, "")</f>
        <v/>
      </c>
      <c r="I150" s="38" t="str">
        <f>IF(ISNUMBER(EToTable[[#This Row],[Сана]]), _xlfn.DAYS(EToTable[[#This Row],[Сана]], "1/1/" &amp; YEAR(EToTable[[#This Row],[Сана]])) + 1, "")</f>
        <v/>
      </c>
      <c r="J150" s="35" t="str">
        <f>IF(AND(ISNUMBER(Altitude), ISNUMBER(EToTable[[#This Row],[Сана]])),  ROUND(101.3 * POWER( (293-0.0065 * Altitude) / 293, 5.26), 2), "")</f>
        <v/>
      </c>
      <c r="K150" s="33" t="str">
        <f>IF(ISNUMBER(EToTable[[#This Row],[P]]), (Cp * EToTable[[#This Row],[P]]) / (0.622 * 2.45), "")</f>
        <v/>
      </c>
      <c r="L15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0" s="35" t="str">
        <f>IF(ISNUMBER(EToTable[[#This Row],[J]]), 0.409  * SIN( (2*PI()/365) * EToTable[[#This Row],[J]] - 1.39), "")</f>
        <v/>
      </c>
      <c r="N150" s="30" t="str">
        <f>IF(ISNUMBER(EToTable[[#This Row],[J]]), ROUND(1+0.033 * COS( (2*PI()/365) * EToTable[[#This Row],[J]]), 4), "")</f>
        <v/>
      </c>
      <c r="O150" s="36" t="str">
        <f>IF(AND(ISNUMBER(Latitude), ISNUMBER(EToTable[[#This Row],[Сана]])), ROUND((Latitude / 180) * PI(), 3), "")</f>
        <v/>
      </c>
      <c r="P150" s="35" t="str">
        <f>IF(AND(ISNUMBER(EToTable[[#This Row],[φ]]), ISNUMBER(EToTable[[#This Row],[δ (rad)]])), ACOS( - 1 * TAN(EToTable[[#This Row],[φ]]) * TAN(EToTable[[#This Row],[δ (rad)]])), "")</f>
        <v/>
      </c>
      <c r="Q15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0" s="35" t="str">
        <f xml:space="preserve"> IF(ISNUMBER(EToTable[[#This Row],[ωs]]), ( 24 / PI()) * EToTable[[#This Row],[ωs]], "")</f>
        <v/>
      </c>
      <c r="S150" s="35" t="str">
        <f>IF(ISNUMBER(EToTable[[#This Row],[Тмин
(°С)]]), 0.6108 * EXP( 17.27 * EToTable[[#This Row],[Тмин
(°С)]] / (EToTable[[#This Row],[Тмин
(°С)]]+237.3)), "")</f>
        <v/>
      </c>
      <c r="T150" s="35" t="str">
        <f>IF(ISNUMBER(EToTable[[#This Row],[Тмакс
(°С)]]), 0.6108 * EXP( 17.27 * EToTable[[#This Row],[Тмакс
(°С)]] / (EToTable[[#This Row],[Тмакс
(°С)]]+237.3)), "")</f>
        <v/>
      </c>
      <c r="U150" s="35" t="str">
        <f>IF(AND(ISNUMBER(EToTable[[#This Row],[e° (Tmin)]]), ISNUMBER(EToTable[[#This Row],[e° (Tmax)]])), (EToTable[[#This Row],[e° (Tmax)]]+EToTable[[#This Row],[e° (Tmin)]])/2, "")</f>
        <v/>
      </c>
      <c r="V150" s="28" t="str">
        <f>IF(ISNUMBER(EToTable[[#This Row],[Tdew]]), 0.6108 * EXP( 17.27 * (EToTable[[#This Row],[Tdew]]) / (EToTable[[#This Row],[Tdew]]+237.3)), "")</f>
        <v/>
      </c>
      <c r="W150" s="30" t="str">
        <f xml:space="preserve"> EToTable[[#This Row],[e° (Tdew)]]</f>
        <v/>
      </c>
      <c r="X150" s="28" t="str">
        <f>IF(AND(ISNUMBER(EToTable[[#This Row],[es]]), ISNUMBER(EToTable[[#This Row],[ea]])), EToTable[[#This Row],[es]]-EToTable[[#This Row],[ea]], "")</f>
        <v/>
      </c>
      <c r="Y150" s="35" t="str">
        <f>IF(ISNUMBER(EToTable[[#This Row],[Ra]]), (as+bs)*EToTable[[#This Row],[Ra]], "")</f>
        <v/>
      </c>
      <c r="Z15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0" s="35" t="str">
        <f>IF(ISNUMBER(EToTable[[#This Row],[Rs]]), (1-albedo)*EToTable[[#This Row],[Rs]], "")</f>
        <v/>
      </c>
      <c r="AB15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0" s="35" t="str">
        <f>IF(AND(ISNUMBER(EToTable[[#This Row],[Rns]]), ISNUMBER(EToTable[[#This Row],[Rnl]])), EToTable[[#This Row],[Rns]]-EToTable[[#This Row],[Rnl]], "")</f>
        <v/>
      </c>
      <c r="AD15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1" spans="1:31" x14ac:dyDescent="0.25">
      <c r="A151" s="20"/>
      <c r="B151" s="21"/>
      <c r="C151" s="22"/>
      <c r="D151" s="23"/>
      <c r="E151" s="46"/>
      <c r="F151" s="23"/>
      <c r="G15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1" s="44" t="str">
        <f>IF(AND(ISNUMBER(EToTable[[#This Row],[Сана]]), ISNUMBER(EToTable[[#This Row],[Тмин
(°С)]])), EToTable[[#This Row],[Тмин
(°С)]]-TdewSubtract, "")</f>
        <v/>
      </c>
      <c r="I151" s="38" t="str">
        <f>IF(ISNUMBER(EToTable[[#This Row],[Сана]]), _xlfn.DAYS(EToTable[[#This Row],[Сана]], "1/1/" &amp; YEAR(EToTable[[#This Row],[Сана]])) + 1, "")</f>
        <v/>
      </c>
      <c r="J151" s="35" t="str">
        <f>IF(AND(ISNUMBER(Altitude), ISNUMBER(EToTable[[#This Row],[Сана]])),  ROUND(101.3 * POWER( (293-0.0065 * Altitude) / 293, 5.26), 2), "")</f>
        <v/>
      </c>
      <c r="K151" s="33" t="str">
        <f>IF(ISNUMBER(EToTable[[#This Row],[P]]), (Cp * EToTable[[#This Row],[P]]) / (0.622 * 2.45), "")</f>
        <v/>
      </c>
      <c r="L15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1" s="35" t="str">
        <f>IF(ISNUMBER(EToTable[[#This Row],[J]]), 0.409  * SIN( (2*PI()/365) * EToTable[[#This Row],[J]] - 1.39), "")</f>
        <v/>
      </c>
      <c r="N151" s="30" t="str">
        <f>IF(ISNUMBER(EToTable[[#This Row],[J]]), ROUND(1+0.033 * COS( (2*PI()/365) * EToTable[[#This Row],[J]]), 4), "")</f>
        <v/>
      </c>
      <c r="O151" s="36" t="str">
        <f>IF(AND(ISNUMBER(Latitude), ISNUMBER(EToTable[[#This Row],[Сана]])), ROUND((Latitude / 180) * PI(), 3), "")</f>
        <v/>
      </c>
      <c r="P151" s="35" t="str">
        <f>IF(AND(ISNUMBER(EToTable[[#This Row],[φ]]), ISNUMBER(EToTable[[#This Row],[δ (rad)]])), ACOS( - 1 * TAN(EToTable[[#This Row],[φ]]) * TAN(EToTable[[#This Row],[δ (rad)]])), "")</f>
        <v/>
      </c>
      <c r="Q15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1" s="35" t="str">
        <f xml:space="preserve"> IF(ISNUMBER(EToTable[[#This Row],[ωs]]), ( 24 / PI()) * EToTable[[#This Row],[ωs]], "")</f>
        <v/>
      </c>
      <c r="S151" s="35" t="str">
        <f>IF(ISNUMBER(EToTable[[#This Row],[Тмин
(°С)]]), 0.6108 * EXP( 17.27 * EToTable[[#This Row],[Тмин
(°С)]] / (EToTable[[#This Row],[Тмин
(°С)]]+237.3)), "")</f>
        <v/>
      </c>
      <c r="T151" s="35" t="str">
        <f>IF(ISNUMBER(EToTable[[#This Row],[Тмакс
(°С)]]), 0.6108 * EXP( 17.27 * EToTable[[#This Row],[Тмакс
(°С)]] / (EToTable[[#This Row],[Тмакс
(°С)]]+237.3)), "")</f>
        <v/>
      </c>
      <c r="U151" s="35" t="str">
        <f>IF(AND(ISNUMBER(EToTable[[#This Row],[e° (Tmin)]]), ISNUMBER(EToTable[[#This Row],[e° (Tmax)]])), (EToTable[[#This Row],[e° (Tmax)]]+EToTable[[#This Row],[e° (Tmin)]])/2, "")</f>
        <v/>
      </c>
      <c r="V151" s="28" t="str">
        <f>IF(ISNUMBER(EToTable[[#This Row],[Tdew]]), 0.6108 * EXP( 17.27 * (EToTable[[#This Row],[Tdew]]) / (EToTable[[#This Row],[Tdew]]+237.3)), "")</f>
        <v/>
      </c>
      <c r="W151" s="30" t="str">
        <f xml:space="preserve"> EToTable[[#This Row],[e° (Tdew)]]</f>
        <v/>
      </c>
      <c r="X151" s="28" t="str">
        <f>IF(AND(ISNUMBER(EToTable[[#This Row],[es]]), ISNUMBER(EToTable[[#This Row],[ea]])), EToTable[[#This Row],[es]]-EToTable[[#This Row],[ea]], "")</f>
        <v/>
      </c>
      <c r="Y151" s="35" t="str">
        <f>IF(ISNUMBER(EToTable[[#This Row],[Ra]]), (as+bs)*EToTable[[#This Row],[Ra]], "")</f>
        <v/>
      </c>
      <c r="Z15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1" s="35" t="str">
        <f>IF(ISNUMBER(EToTable[[#This Row],[Rs]]), (1-albedo)*EToTable[[#This Row],[Rs]], "")</f>
        <v/>
      </c>
      <c r="AB15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1" s="35" t="str">
        <f>IF(AND(ISNUMBER(EToTable[[#This Row],[Rns]]), ISNUMBER(EToTable[[#This Row],[Rnl]])), EToTable[[#This Row],[Rns]]-EToTable[[#This Row],[Rnl]], "")</f>
        <v/>
      </c>
      <c r="AD15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2" spans="1:31" x14ac:dyDescent="0.25">
      <c r="A152" s="20"/>
      <c r="B152" s="21"/>
      <c r="C152" s="22"/>
      <c r="D152" s="23"/>
      <c r="E152" s="46"/>
      <c r="F152" s="23"/>
      <c r="G15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2" s="44" t="str">
        <f>IF(AND(ISNUMBER(EToTable[[#This Row],[Сана]]), ISNUMBER(EToTable[[#This Row],[Тмин
(°С)]])), EToTable[[#This Row],[Тмин
(°С)]]-TdewSubtract, "")</f>
        <v/>
      </c>
      <c r="I152" s="38" t="str">
        <f>IF(ISNUMBER(EToTable[[#This Row],[Сана]]), _xlfn.DAYS(EToTable[[#This Row],[Сана]], "1/1/" &amp; YEAR(EToTable[[#This Row],[Сана]])) + 1, "")</f>
        <v/>
      </c>
      <c r="J152" s="35" t="str">
        <f>IF(AND(ISNUMBER(Altitude), ISNUMBER(EToTable[[#This Row],[Сана]])),  ROUND(101.3 * POWER( (293-0.0065 * Altitude) / 293, 5.26), 2), "")</f>
        <v/>
      </c>
      <c r="K152" s="33" t="str">
        <f>IF(ISNUMBER(EToTable[[#This Row],[P]]), (Cp * EToTable[[#This Row],[P]]) / (0.622 * 2.45), "")</f>
        <v/>
      </c>
      <c r="L15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2" s="35" t="str">
        <f>IF(ISNUMBER(EToTable[[#This Row],[J]]), 0.409  * SIN( (2*PI()/365) * EToTable[[#This Row],[J]] - 1.39), "")</f>
        <v/>
      </c>
      <c r="N152" s="30" t="str">
        <f>IF(ISNUMBER(EToTable[[#This Row],[J]]), ROUND(1+0.033 * COS( (2*PI()/365) * EToTable[[#This Row],[J]]), 4), "")</f>
        <v/>
      </c>
      <c r="O152" s="36" t="str">
        <f>IF(AND(ISNUMBER(Latitude), ISNUMBER(EToTable[[#This Row],[Сана]])), ROUND((Latitude / 180) * PI(), 3), "")</f>
        <v/>
      </c>
      <c r="P152" s="35" t="str">
        <f>IF(AND(ISNUMBER(EToTable[[#This Row],[φ]]), ISNUMBER(EToTable[[#This Row],[δ (rad)]])), ACOS( - 1 * TAN(EToTable[[#This Row],[φ]]) * TAN(EToTable[[#This Row],[δ (rad)]])), "")</f>
        <v/>
      </c>
      <c r="Q15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2" s="35" t="str">
        <f xml:space="preserve"> IF(ISNUMBER(EToTable[[#This Row],[ωs]]), ( 24 / PI()) * EToTable[[#This Row],[ωs]], "")</f>
        <v/>
      </c>
      <c r="S152" s="35" t="str">
        <f>IF(ISNUMBER(EToTable[[#This Row],[Тмин
(°С)]]), 0.6108 * EXP( 17.27 * EToTable[[#This Row],[Тмин
(°С)]] / (EToTable[[#This Row],[Тмин
(°С)]]+237.3)), "")</f>
        <v/>
      </c>
      <c r="T152" s="35" t="str">
        <f>IF(ISNUMBER(EToTable[[#This Row],[Тмакс
(°С)]]), 0.6108 * EXP( 17.27 * EToTable[[#This Row],[Тмакс
(°С)]] / (EToTable[[#This Row],[Тмакс
(°С)]]+237.3)), "")</f>
        <v/>
      </c>
      <c r="U152" s="35" t="str">
        <f>IF(AND(ISNUMBER(EToTable[[#This Row],[e° (Tmin)]]), ISNUMBER(EToTable[[#This Row],[e° (Tmax)]])), (EToTable[[#This Row],[e° (Tmax)]]+EToTable[[#This Row],[e° (Tmin)]])/2, "")</f>
        <v/>
      </c>
      <c r="V152" s="28" t="str">
        <f>IF(ISNUMBER(EToTable[[#This Row],[Tdew]]), 0.6108 * EXP( 17.27 * (EToTable[[#This Row],[Tdew]]) / (EToTable[[#This Row],[Tdew]]+237.3)), "")</f>
        <v/>
      </c>
      <c r="W152" s="30" t="str">
        <f xml:space="preserve"> EToTable[[#This Row],[e° (Tdew)]]</f>
        <v/>
      </c>
      <c r="X152" s="28" t="str">
        <f>IF(AND(ISNUMBER(EToTable[[#This Row],[es]]), ISNUMBER(EToTable[[#This Row],[ea]])), EToTable[[#This Row],[es]]-EToTable[[#This Row],[ea]], "")</f>
        <v/>
      </c>
      <c r="Y152" s="35" t="str">
        <f>IF(ISNUMBER(EToTable[[#This Row],[Ra]]), (as+bs)*EToTable[[#This Row],[Ra]], "")</f>
        <v/>
      </c>
      <c r="Z15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2" s="35" t="str">
        <f>IF(ISNUMBER(EToTable[[#This Row],[Rs]]), (1-albedo)*EToTable[[#This Row],[Rs]], "")</f>
        <v/>
      </c>
      <c r="AB15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2" s="35" t="str">
        <f>IF(AND(ISNUMBER(EToTable[[#This Row],[Rns]]), ISNUMBER(EToTable[[#This Row],[Rnl]])), EToTable[[#This Row],[Rns]]-EToTable[[#This Row],[Rnl]], "")</f>
        <v/>
      </c>
      <c r="AD15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3" spans="1:31" x14ac:dyDescent="0.25">
      <c r="A153" s="20"/>
      <c r="B153" s="21"/>
      <c r="C153" s="22"/>
      <c r="D153" s="23"/>
      <c r="E153" s="46"/>
      <c r="F153" s="23"/>
      <c r="G15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3" s="44" t="str">
        <f>IF(AND(ISNUMBER(EToTable[[#This Row],[Сана]]), ISNUMBER(EToTable[[#This Row],[Тмин
(°С)]])), EToTable[[#This Row],[Тмин
(°С)]]-TdewSubtract, "")</f>
        <v/>
      </c>
      <c r="I153" s="38" t="str">
        <f>IF(ISNUMBER(EToTable[[#This Row],[Сана]]), _xlfn.DAYS(EToTable[[#This Row],[Сана]], "1/1/" &amp; YEAR(EToTable[[#This Row],[Сана]])) + 1, "")</f>
        <v/>
      </c>
      <c r="J153" s="35" t="str">
        <f>IF(AND(ISNUMBER(Altitude), ISNUMBER(EToTable[[#This Row],[Сана]])),  ROUND(101.3 * POWER( (293-0.0065 * Altitude) / 293, 5.26), 2), "")</f>
        <v/>
      </c>
      <c r="K153" s="33" t="str">
        <f>IF(ISNUMBER(EToTable[[#This Row],[P]]), (Cp * EToTable[[#This Row],[P]]) / (0.622 * 2.45), "")</f>
        <v/>
      </c>
      <c r="L15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3" s="35" t="str">
        <f>IF(ISNUMBER(EToTable[[#This Row],[J]]), 0.409  * SIN( (2*PI()/365) * EToTable[[#This Row],[J]] - 1.39), "")</f>
        <v/>
      </c>
      <c r="N153" s="30" t="str">
        <f>IF(ISNUMBER(EToTable[[#This Row],[J]]), ROUND(1+0.033 * COS( (2*PI()/365) * EToTable[[#This Row],[J]]), 4), "")</f>
        <v/>
      </c>
      <c r="O153" s="36" t="str">
        <f>IF(AND(ISNUMBER(Latitude), ISNUMBER(EToTable[[#This Row],[Сана]])), ROUND((Latitude / 180) * PI(), 3), "")</f>
        <v/>
      </c>
      <c r="P153" s="35" t="str">
        <f>IF(AND(ISNUMBER(EToTable[[#This Row],[φ]]), ISNUMBER(EToTable[[#This Row],[δ (rad)]])), ACOS( - 1 * TAN(EToTable[[#This Row],[φ]]) * TAN(EToTable[[#This Row],[δ (rad)]])), "")</f>
        <v/>
      </c>
      <c r="Q15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3" s="35" t="str">
        <f xml:space="preserve"> IF(ISNUMBER(EToTable[[#This Row],[ωs]]), ( 24 / PI()) * EToTable[[#This Row],[ωs]], "")</f>
        <v/>
      </c>
      <c r="S153" s="35" t="str">
        <f>IF(ISNUMBER(EToTable[[#This Row],[Тмин
(°С)]]), 0.6108 * EXP( 17.27 * EToTable[[#This Row],[Тмин
(°С)]] / (EToTable[[#This Row],[Тмин
(°С)]]+237.3)), "")</f>
        <v/>
      </c>
      <c r="T153" s="35" t="str">
        <f>IF(ISNUMBER(EToTable[[#This Row],[Тмакс
(°С)]]), 0.6108 * EXP( 17.27 * EToTable[[#This Row],[Тмакс
(°С)]] / (EToTable[[#This Row],[Тмакс
(°С)]]+237.3)), "")</f>
        <v/>
      </c>
      <c r="U153" s="35" t="str">
        <f>IF(AND(ISNUMBER(EToTable[[#This Row],[e° (Tmin)]]), ISNUMBER(EToTable[[#This Row],[e° (Tmax)]])), (EToTable[[#This Row],[e° (Tmax)]]+EToTable[[#This Row],[e° (Tmin)]])/2, "")</f>
        <v/>
      </c>
      <c r="V153" s="28" t="str">
        <f>IF(ISNUMBER(EToTable[[#This Row],[Tdew]]), 0.6108 * EXP( 17.27 * (EToTable[[#This Row],[Tdew]]) / (EToTable[[#This Row],[Tdew]]+237.3)), "")</f>
        <v/>
      </c>
      <c r="W153" s="30" t="str">
        <f xml:space="preserve"> EToTable[[#This Row],[e° (Tdew)]]</f>
        <v/>
      </c>
      <c r="X153" s="28" t="str">
        <f>IF(AND(ISNUMBER(EToTable[[#This Row],[es]]), ISNUMBER(EToTable[[#This Row],[ea]])), EToTable[[#This Row],[es]]-EToTable[[#This Row],[ea]], "")</f>
        <v/>
      </c>
      <c r="Y153" s="35" t="str">
        <f>IF(ISNUMBER(EToTable[[#This Row],[Ra]]), (as+bs)*EToTable[[#This Row],[Ra]], "")</f>
        <v/>
      </c>
      <c r="Z15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3" s="35" t="str">
        <f>IF(ISNUMBER(EToTable[[#This Row],[Rs]]), (1-albedo)*EToTable[[#This Row],[Rs]], "")</f>
        <v/>
      </c>
      <c r="AB15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3" s="35" t="str">
        <f>IF(AND(ISNUMBER(EToTable[[#This Row],[Rns]]), ISNUMBER(EToTable[[#This Row],[Rnl]])), EToTable[[#This Row],[Rns]]-EToTable[[#This Row],[Rnl]], "")</f>
        <v/>
      </c>
      <c r="AD15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4" spans="1:31" x14ac:dyDescent="0.25">
      <c r="A154" s="20"/>
      <c r="B154" s="21"/>
      <c r="C154" s="22"/>
      <c r="D154" s="23"/>
      <c r="E154" s="46"/>
      <c r="F154" s="23"/>
      <c r="G15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4" s="44" t="str">
        <f>IF(AND(ISNUMBER(EToTable[[#This Row],[Сана]]), ISNUMBER(EToTable[[#This Row],[Тмин
(°С)]])), EToTable[[#This Row],[Тмин
(°С)]]-TdewSubtract, "")</f>
        <v/>
      </c>
      <c r="I154" s="38" t="str">
        <f>IF(ISNUMBER(EToTable[[#This Row],[Сана]]), _xlfn.DAYS(EToTable[[#This Row],[Сана]], "1/1/" &amp; YEAR(EToTable[[#This Row],[Сана]])) + 1, "")</f>
        <v/>
      </c>
      <c r="J154" s="35" t="str">
        <f>IF(AND(ISNUMBER(Altitude), ISNUMBER(EToTable[[#This Row],[Сана]])),  ROUND(101.3 * POWER( (293-0.0065 * Altitude) / 293, 5.26), 2), "")</f>
        <v/>
      </c>
      <c r="K154" s="33" t="str">
        <f>IF(ISNUMBER(EToTable[[#This Row],[P]]), (Cp * EToTable[[#This Row],[P]]) / (0.622 * 2.45), "")</f>
        <v/>
      </c>
      <c r="L15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4" s="35" t="str">
        <f>IF(ISNUMBER(EToTable[[#This Row],[J]]), 0.409  * SIN( (2*PI()/365) * EToTable[[#This Row],[J]] - 1.39), "")</f>
        <v/>
      </c>
      <c r="N154" s="30" t="str">
        <f>IF(ISNUMBER(EToTable[[#This Row],[J]]), ROUND(1+0.033 * COS( (2*PI()/365) * EToTable[[#This Row],[J]]), 4), "")</f>
        <v/>
      </c>
      <c r="O154" s="36" t="str">
        <f>IF(AND(ISNUMBER(Latitude), ISNUMBER(EToTable[[#This Row],[Сана]])), ROUND((Latitude / 180) * PI(), 3), "")</f>
        <v/>
      </c>
      <c r="P154" s="35" t="str">
        <f>IF(AND(ISNUMBER(EToTable[[#This Row],[φ]]), ISNUMBER(EToTable[[#This Row],[δ (rad)]])), ACOS( - 1 * TAN(EToTable[[#This Row],[φ]]) * TAN(EToTable[[#This Row],[δ (rad)]])), "")</f>
        <v/>
      </c>
      <c r="Q15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4" s="35" t="str">
        <f xml:space="preserve"> IF(ISNUMBER(EToTable[[#This Row],[ωs]]), ( 24 / PI()) * EToTable[[#This Row],[ωs]], "")</f>
        <v/>
      </c>
      <c r="S154" s="35" t="str">
        <f>IF(ISNUMBER(EToTable[[#This Row],[Тмин
(°С)]]), 0.6108 * EXP( 17.27 * EToTable[[#This Row],[Тмин
(°С)]] / (EToTable[[#This Row],[Тмин
(°С)]]+237.3)), "")</f>
        <v/>
      </c>
      <c r="T154" s="35" t="str">
        <f>IF(ISNUMBER(EToTable[[#This Row],[Тмакс
(°С)]]), 0.6108 * EXP( 17.27 * EToTable[[#This Row],[Тмакс
(°С)]] / (EToTable[[#This Row],[Тмакс
(°С)]]+237.3)), "")</f>
        <v/>
      </c>
      <c r="U154" s="35" t="str">
        <f>IF(AND(ISNUMBER(EToTable[[#This Row],[e° (Tmin)]]), ISNUMBER(EToTable[[#This Row],[e° (Tmax)]])), (EToTable[[#This Row],[e° (Tmax)]]+EToTable[[#This Row],[e° (Tmin)]])/2, "")</f>
        <v/>
      </c>
      <c r="V154" s="28" t="str">
        <f>IF(ISNUMBER(EToTable[[#This Row],[Tdew]]), 0.6108 * EXP( 17.27 * (EToTable[[#This Row],[Tdew]]) / (EToTable[[#This Row],[Tdew]]+237.3)), "")</f>
        <v/>
      </c>
      <c r="W154" s="30" t="str">
        <f xml:space="preserve"> EToTable[[#This Row],[e° (Tdew)]]</f>
        <v/>
      </c>
      <c r="X154" s="28" t="str">
        <f>IF(AND(ISNUMBER(EToTable[[#This Row],[es]]), ISNUMBER(EToTable[[#This Row],[ea]])), EToTable[[#This Row],[es]]-EToTable[[#This Row],[ea]], "")</f>
        <v/>
      </c>
      <c r="Y154" s="35" t="str">
        <f>IF(ISNUMBER(EToTable[[#This Row],[Ra]]), (as+bs)*EToTable[[#This Row],[Ra]], "")</f>
        <v/>
      </c>
      <c r="Z15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4" s="35" t="str">
        <f>IF(ISNUMBER(EToTable[[#This Row],[Rs]]), (1-albedo)*EToTable[[#This Row],[Rs]], "")</f>
        <v/>
      </c>
      <c r="AB15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4" s="35" t="str">
        <f>IF(AND(ISNUMBER(EToTable[[#This Row],[Rns]]), ISNUMBER(EToTable[[#This Row],[Rnl]])), EToTable[[#This Row],[Rns]]-EToTable[[#This Row],[Rnl]], "")</f>
        <v/>
      </c>
      <c r="AD15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5" spans="1:31" x14ac:dyDescent="0.25">
      <c r="A155" s="20"/>
      <c r="B155" s="21"/>
      <c r="C155" s="22"/>
      <c r="D155" s="23"/>
      <c r="E155" s="46"/>
      <c r="F155" s="23"/>
      <c r="G15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5" s="44" t="str">
        <f>IF(AND(ISNUMBER(EToTable[[#This Row],[Сана]]), ISNUMBER(EToTable[[#This Row],[Тмин
(°С)]])), EToTable[[#This Row],[Тмин
(°С)]]-TdewSubtract, "")</f>
        <v/>
      </c>
      <c r="I155" s="38" t="str">
        <f>IF(ISNUMBER(EToTable[[#This Row],[Сана]]), _xlfn.DAYS(EToTable[[#This Row],[Сана]], "1/1/" &amp; YEAR(EToTable[[#This Row],[Сана]])) + 1, "")</f>
        <v/>
      </c>
      <c r="J155" s="35" t="str">
        <f>IF(AND(ISNUMBER(Altitude), ISNUMBER(EToTable[[#This Row],[Сана]])),  ROUND(101.3 * POWER( (293-0.0065 * Altitude) / 293, 5.26), 2), "")</f>
        <v/>
      </c>
      <c r="K155" s="33" t="str">
        <f>IF(ISNUMBER(EToTable[[#This Row],[P]]), (Cp * EToTable[[#This Row],[P]]) / (0.622 * 2.45), "")</f>
        <v/>
      </c>
      <c r="L15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5" s="35" t="str">
        <f>IF(ISNUMBER(EToTable[[#This Row],[J]]), 0.409  * SIN( (2*PI()/365) * EToTable[[#This Row],[J]] - 1.39), "")</f>
        <v/>
      </c>
      <c r="N155" s="30" t="str">
        <f>IF(ISNUMBER(EToTable[[#This Row],[J]]), ROUND(1+0.033 * COS( (2*PI()/365) * EToTable[[#This Row],[J]]), 4), "")</f>
        <v/>
      </c>
      <c r="O155" s="36" t="str">
        <f>IF(AND(ISNUMBER(Latitude), ISNUMBER(EToTable[[#This Row],[Сана]])), ROUND((Latitude / 180) * PI(), 3), "")</f>
        <v/>
      </c>
      <c r="P155" s="35" t="str">
        <f>IF(AND(ISNUMBER(EToTable[[#This Row],[φ]]), ISNUMBER(EToTable[[#This Row],[δ (rad)]])), ACOS( - 1 * TAN(EToTable[[#This Row],[φ]]) * TAN(EToTable[[#This Row],[δ (rad)]])), "")</f>
        <v/>
      </c>
      <c r="Q15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5" s="35" t="str">
        <f xml:space="preserve"> IF(ISNUMBER(EToTable[[#This Row],[ωs]]), ( 24 / PI()) * EToTable[[#This Row],[ωs]], "")</f>
        <v/>
      </c>
      <c r="S155" s="35" t="str">
        <f>IF(ISNUMBER(EToTable[[#This Row],[Тмин
(°С)]]), 0.6108 * EXP( 17.27 * EToTable[[#This Row],[Тмин
(°С)]] / (EToTable[[#This Row],[Тмин
(°С)]]+237.3)), "")</f>
        <v/>
      </c>
      <c r="T155" s="35" t="str">
        <f>IF(ISNUMBER(EToTable[[#This Row],[Тмакс
(°С)]]), 0.6108 * EXP( 17.27 * EToTable[[#This Row],[Тмакс
(°С)]] / (EToTable[[#This Row],[Тмакс
(°С)]]+237.3)), "")</f>
        <v/>
      </c>
      <c r="U155" s="35" t="str">
        <f>IF(AND(ISNUMBER(EToTable[[#This Row],[e° (Tmin)]]), ISNUMBER(EToTable[[#This Row],[e° (Tmax)]])), (EToTable[[#This Row],[e° (Tmax)]]+EToTable[[#This Row],[e° (Tmin)]])/2, "")</f>
        <v/>
      </c>
      <c r="V155" s="28" t="str">
        <f>IF(ISNUMBER(EToTable[[#This Row],[Tdew]]), 0.6108 * EXP( 17.27 * (EToTable[[#This Row],[Tdew]]) / (EToTable[[#This Row],[Tdew]]+237.3)), "")</f>
        <v/>
      </c>
      <c r="W155" s="30" t="str">
        <f xml:space="preserve"> EToTable[[#This Row],[e° (Tdew)]]</f>
        <v/>
      </c>
      <c r="X155" s="28" t="str">
        <f>IF(AND(ISNUMBER(EToTable[[#This Row],[es]]), ISNUMBER(EToTable[[#This Row],[ea]])), EToTable[[#This Row],[es]]-EToTable[[#This Row],[ea]], "")</f>
        <v/>
      </c>
      <c r="Y155" s="35" t="str">
        <f>IF(ISNUMBER(EToTable[[#This Row],[Ra]]), (as+bs)*EToTable[[#This Row],[Ra]], "")</f>
        <v/>
      </c>
      <c r="Z15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5" s="35" t="str">
        <f>IF(ISNUMBER(EToTable[[#This Row],[Rs]]), (1-albedo)*EToTable[[#This Row],[Rs]], "")</f>
        <v/>
      </c>
      <c r="AB15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5" s="35" t="str">
        <f>IF(AND(ISNUMBER(EToTable[[#This Row],[Rns]]), ISNUMBER(EToTable[[#This Row],[Rnl]])), EToTable[[#This Row],[Rns]]-EToTable[[#This Row],[Rnl]], "")</f>
        <v/>
      </c>
      <c r="AD15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6" spans="1:31" x14ac:dyDescent="0.25">
      <c r="A156" s="20"/>
      <c r="B156" s="21"/>
      <c r="C156" s="22"/>
      <c r="D156" s="23"/>
      <c r="E156" s="46"/>
      <c r="F156" s="23"/>
      <c r="G15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6" s="44" t="str">
        <f>IF(AND(ISNUMBER(EToTable[[#This Row],[Сана]]), ISNUMBER(EToTable[[#This Row],[Тмин
(°С)]])), EToTable[[#This Row],[Тмин
(°С)]]-TdewSubtract, "")</f>
        <v/>
      </c>
      <c r="I156" s="38" t="str">
        <f>IF(ISNUMBER(EToTable[[#This Row],[Сана]]), _xlfn.DAYS(EToTable[[#This Row],[Сана]], "1/1/" &amp; YEAR(EToTable[[#This Row],[Сана]])) + 1, "")</f>
        <v/>
      </c>
      <c r="J156" s="35" t="str">
        <f>IF(AND(ISNUMBER(Altitude), ISNUMBER(EToTable[[#This Row],[Сана]])),  ROUND(101.3 * POWER( (293-0.0065 * Altitude) / 293, 5.26), 2), "")</f>
        <v/>
      </c>
      <c r="K156" s="33" t="str">
        <f>IF(ISNUMBER(EToTable[[#This Row],[P]]), (Cp * EToTable[[#This Row],[P]]) / (0.622 * 2.45), "")</f>
        <v/>
      </c>
      <c r="L15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6" s="35" t="str">
        <f>IF(ISNUMBER(EToTable[[#This Row],[J]]), 0.409  * SIN( (2*PI()/365) * EToTable[[#This Row],[J]] - 1.39), "")</f>
        <v/>
      </c>
      <c r="N156" s="30" t="str">
        <f>IF(ISNUMBER(EToTable[[#This Row],[J]]), ROUND(1+0.033 * COS( (2*PI()/365) * EToTable[[#This Row],[J]]), 4), "")</f>
        <v/>
      </c>
      <c r="O156" s="36" t="str">
        <f>IF(AND(ISNUMBER(Latitude), ISNUMBER(EToTable[[#This Row],[Сана]])), ROUND((Latitude / 180) * PI(), 3), "")</f>
        <v/>
      </c>
      <c r="P156" s="35" t="str">
        <f>IF(AND(ISNUMBER(EToTable[[#This Row],[φ]]), ISNUMBER(EToTable[[#This Row],[δ (rad)]])), ACOS( - 1 * TAN(EToTable[[#This Row],[φ]]) * TAN(EToTable[[#This Row],[δ (rad)]])), "")</f>
        <v/>
      </c>
      <c r="Q15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6" s="35" t="str">
        <f xml:space="preserve"> IF(ISNUMBER(EToTable[[#This Row],[ωs]]), ( 24 / PI()) * EToTable[[#This Row],[ωs]], "")</f>
        <v/>
      </c>
      <c r="S156" s="35" t="str">
        <f>IF(ISNUMBER(EToTable[[#This Row],[Тмин
(°С)]]), 0.6108 * EXP( 17.27 * EToTable[[#This Row],[Тмин
(°С)]] / (EToTable[[#This Row],[Тмин
(°С)]]+237.3)), "")</f>
        <v/>
      </c>
      <c r="T156" s="35" t="str">
        <f>IF(ISNUMBER(EToTable[[#This Row],[Тмакс
(°С)]]), 0.6108 * EXP( 17.27 * EToTable[[#This Row],[Тмакс
(°С)]] / (EToTable[[#This Row],[Тмакс
(°С)]]+237.3)), "")</f>
        <v/>
      </c>
      <c r="U156" s="35" t="str">
        <f>IF(AND(ISNUMBER(EToTable[[#This Row],[e° (Tmin)]]), ISNUMBER(EToTable[[#This Row],[e° (Tmax)]])), (EToTable[[#This Row],[e° (Tmax)]]+EToTable[[#This Row],[e° (Tmin)]])/2, "")</f>
        <v/>
      </c>
      <c r="V156" s="28" t="str">
        <f>IF(ISNUMBER(EToTable[[#This Row],[Tdew]]), 0.6108 * EXP( 17.27 * (EToTable[[#This Row],[Tdew]]) / (EToTable[[#This Row],[Tdew]]+237.3)), "")</f>
        <v/>
      </c>
      <c r="W156" s="30" t="str">
        <f xml:space="preserve"> EToTable[[#This Row],[e° (Tdew)]]</f>
        <v/>
      </c>
      <c r="X156" s="28" t="str">
        <f>IF(AND(ISNUMBER(EToTable[[#This Row],[es]]), ISNUMBER(EToTable[[#This Row],[ea]])), EToTable[[#This Row],[es]]-EToTable[[#This Row],[ea]], "")</f>
        <v/>
      </c>
      <c r="Y156" s="35" t="str">
        <f>IF(ISNUMBER(EToTable[[#This Row],[Ra]]), (as+bs)*EToTable[[#This Row],[Ra]], "")</f>
        <v/>
      </c>
      <c r="Z15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6" s="35" t="str">
        <f>IF(ISNUMBER(EToTable[[#This Row],[Rs]]), (1-albedo)*EToTable[[#This Row],[Rs]], "")</f>
        <v/>
      </c>
      <c r="AB15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6" s="35" t="str">
        <f>IF(AND(ISNUMBER(EToTable[[#This Row],[Rns]]), ISNUMBER(EToTable[[#This Row],[Rnl]])), EToTable[[#This Row],[Rns]]-EToTable[[#This Row],[Rnl]], "")</f>
        <v/>
      </c>
      <c r="AD15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7" spans="1:31" x14ac:dyDescent="0.25">
      <c r="A157" s="20"/>
      <c r="B157" s="21"/>
      <c r="C157" s="22"/>
      <c r="D157" s="23"/>
      <c r="E157" s="46"/>
      <c r="F157" s="23"/>
      <c r="G15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7" s="44" t="str">
        <f>IF(AND(ISNUMBER(EToTable[[#This Row],[Сана]]), ISNUMBER(EToTable[[#This Row],[Тмин
(°С)]])), EToTable[[#This Row],[Тмин
(°С)]]-TdewSubtract, "")</f>
        <v/>
      </c>
      <c r="I157" s="38" t="str">
        <f>IF(ISNUMBER(EToTable[[#This Row],[Сана]]), _xlfn.DAYS(EToTable[[#This Row],[Сана]], "1/1/" &amp; YEAR(EToTable[[#This Row],[Сана]])) + 1, "")</f>
        <v/>
      </c>
      <c r="J157" s="35" t="str">
        <f>IF(AND(ISNUMBER(Altitude), ISNUMBER(EToTable[[#This Row],[Сана]])),  ROUND(101.3 * POWER( (293-0.0065 * Altitude) / 293, 5.26), 2), "")</f>
        <v/>
      </c>
      <c r="K157" s="33" t="str">
        <f>IF(ISNUMBER(EToTable[[#This Row],[P]]), (Cp * EToTable[[#This Row],[P]]) / (0.622 * 2.45), "")</f>
        <v/>
      </c>
      <c r="L15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7" s="35" t="str">
        <f>IF(ISNUMBER(EToTable[[#This Row],[J]]), 0.409  * SIN( (2*PI()/365) * EToTable[[#This Row],[J]] - 1.39), "")</f>
        <v/>
      </c>
      <c r="N157" s="30" t="str">
        <f>IF(ISNUMBER(EToTable[[#This Row],[J]]), ROUND(1+0.033 * COS( (2*PI()/365) * EToTable[[#This Row],[J]]), 4), "")</f>
        <v/>
      </c>
      <c r="O157" s="36" t="str">
        <f>IF(AND(ISNUMBER(Latitude), ISNUMBER(EToTable[[#This Row],[Сана]])), ROUND((Latitude / 180) * PI(), 3), "")</f>
        <v/>
      </c>
      <c r="P157" s="35" t="str">
        <f>IF(AND(ISNUMBER(EToTable[[#This Row],[φ]]), ISNUMBER(EToTable[[#This Row],[δ (rad)]])), ACOS( - 1 * TAN(EToTable[[#This Row],[φ]]) * TAN(EToTable[[#This Row],[δ (rad)]])), "")</f>
        <v/>
      </c>
      <c r="Q15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7" s="35" t="str">
        <f xml:space="preserve"> IF(ISNUMBER(EToTable[[#This Row],[ωs]]), ( 24 / PI()) * EToTable[[#This Row],[ωs]], "")</f>
        <v/>
      </c>
      <c r="S157" s="35" t="str">
        <f>IF(ISNUMBER(EToTable[[#This Row],[Тмин
(°С)]]), 0.6108 * EXP( 17.27 * EToTable[[#This Row],[Тмин
(°С)]] / (EToTable[[#This Row],[Тмин
(°С)]]+237.3)), "")</f>
        <v/>
      </c>
      <c r="T157" s="35" t="str">
        <f>IF(ISNUMBER(EToTable[[#This Row],[Тмакс
(°С)]]), 0.6108 * EXP( 17.27 * EToTable[[#This Row],[Тмакс
(°С)]] / (EToTable[[#This Row],[Тмакс
(°С)]]+237.3)), "")</f>
        <v/>
      </c>
      <c r="U157" s="35" t="str">
        <f>IF(AND(ISNUMBER(EToTable[[#This Row],[e° (Tmin)]]), ISNUMBER(EToTable[[#This Row],[e° (Tmax)]])), (EToTable[[#This Row],[e° (Tmax)]]+EToTable[[#This Row],[e° (Tmin)]])/2, "")</f>
        <v/>
      </c>
      <c r="V157" s="28" t="str">
        <f>IF(ISNUMBER(EToTable[[#This Row],[Tdew]]), 0.6108 * EXP( 17.27 * (EToTable[[#This Row],[Tdew]]) / (EToTable[[#This Row],[Tdew]]+237.3)), "")</f>
        <v/>
      </c>
      <c r="W157" s="30" t="str">
        <f xml:space="preserve"> EToTable[[#This Row],[e° (Tdew)]]</f>
        <v/>
      </c>
      <c r="X157" s="28" t="str">
        <f>IF(AND(ISNUMBER(EToTable[[#This Row],[es]]), ISNUMBER(EToTable[[#This Row],[ea]])), EToTable[[#This Row],[es]]-EToTable[[#This Row],[ea]], "")</f>
        <v/>
      </c>
      <c r="Y157" s="35" t="str">
        <f>IF(ISNUMBER(EToTable[[#This Row],[Ra]]), (as+bs)*EToTable[[#This Row],[Ra]], "")</f>
        <v/>
      </c>
      <c r="Z15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7" s="35" t="str">
        <f>IF(ISNUMBER(EToTable[[#This Row],[Rs]]), (1-albedo)*EToTable[[#This Row],[Rs]], "")</f>
        <v/>
      </c>
      <c r="AB15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7" s="35" t="str">
        <f>IF(AND(ISNUMBER(EToTable[[#This Row],[Rns]]), ISNUMBER(EToTable[[#This Row],[Rnl]])), EToTable[[#This Row],[Rns]]-EToTable[[#This Row],[Rnl]], "")</f>
        <v/>
      </c>
      <c r="AD15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8" spans="1:31" x14ac:dyDescent="0.25">
      <c r="A158" s="20"/>
      <c r="B158" s="21"/>
      <c r="C158" s="22"/>
      <c r="D158" s="23"/>
      <c r="E158" s="46"/>
      <c r="F158" s="23"/>
      <c r="G15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8" s="44" t="str">
        <f>IF(AND(ISNUMBER(EToTable[[#This Row],[Сана]]), ISNUMBER(EToTable[[#This Row],[Тмин
(°С)]])), EToTable[[#This Row],[Тмин
(°С)]]-TdewSubtract, "")</f>
        <v/>
      </c>
      <c r="I158" s="38" t="str">
        <f>IF(ISNUMBER(EToTable[[#This Row],[Сана]]), _xlfn.DAYS(EToTable[[#This Row],[Сана]], "1/1/" &amp; YEAR(EToTable[[#This Row],[Сана]])) + 1, "")</f>
        <v/>
      </c>
      <c r="J158" s="35" t="str">
        <f>IF(AND(ISNUMBER(Altitude), ISNUMBER(EToTable[[#This Row],[Сана]])),  ROUND(101.3 * POWER( (293-0.0065 * Altitude) / 293, 5.26), 2), "")</f>
        <v/>
      </c>
      <c r="K158" s="33" t="str">
        <f>IF(ISNUMBER(EToTable[[#This Row],[P]]), (Cp * EToTable[[#This Row],[P]]) / (0.622 * 2.45), "")</f>
        <v/>
      </c>
      <c r="L15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8" s="35" t="str">
        <f>IF(ISNUMBER(EToTable[[#This Row],[J]]), 0.409  * SIN( (2*PI()/365) * EToTable[[#This Row],[J]] - 1.39), "")</f>
        <v/>
      </c>
      <c r="N158" s="30" t="str">
        <f>IF(ISNUMBER(EToTable[[#This Row],[J]]), ROUND(1+0.033 * COS( (2*PI()/365) * EToTable[[#This Row],[J]]), 4), "")</f>
        <v/>
      </c>
      <c r="O158" s="36" t="str">
        <f>IF(AND(ISNUMBER(Latitude), ISNUMBER(EToTable[[#This Row],[Сана]])), ROUND((Latitude / 180) * PI(), 3), "")</f>
        <v/>
      </c>
      <c r="P158" s="35" t="str">
        <f>IF(AND(ISNUMBER(EToTable[[#This Row],[φ]]), ISNUMBER(EToTable[[#This Row],[δ (rad)]])), ACOS( - 1 * TAN(EToTable[[#This Row],[φ]]) * TAN(EToTable[[#This Row],[δ (rad)]])), "")</f>
        <v/>
      </c>
      <c r="Q15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8" s="35" t="str">
        <f xml:space="preserve"> IF(ISNUMBER(EToTable[[#This Row],[ωs]]), ( 24 / PI()) * EToTable[[#This Row],[ωs]], "")</f>
        <v/>
      </c>
      <c r="S158" s="35" t="str">
        <f>IF(ISNUMBER(EToTable[[#This Row],[Тмин
(°С)]]), 0.6108 * EXP( 17.27 * EToTable[[#This Row],[Тмин
(°С)]] / (EToTable[[#This Row],[Тмин
(°С)]]+237.3)), "")</f>
        <v/>
      </c>
      <c r="T158" s="35" t="str">
        <f>IF(ISNUMBER(EToTable[[#This Row],[Тмакс
(°С)]]), 0.6108 * EXP( 17.27 * EToTable[[#This Row],[Тмакс
(°С)]] / (EToTable[[#This Row],[Тмакс
(°С)]]+237.3)), "")</f>
        <v/>
      </c>
      <c r="U158" s="35" t="str">
        <f>IF(AND(ISNUMBER(EToTable[[#This Row],[e° (Tmin)]]), ISNUMBER(EToTable[[#This Row],[e° (Tmax)]])), (EToTable[[#This Row],[e° (Tmax)]]+EToTable[[#This Row],[e° (Tmin)]])/2, "")</f>
        <v/>
      </c>
      <c r="V158" s="28" t="str">
        <f>IF(ISNUMBER(EToTable[[#This Row],[Tdew]]), 0.6108 * EXP( 17.27 * (EToTable[[#This Row],[Tdew]]) / (EToTable[[#This Row],[Tdew]]+237.3)), "")</f>
        <v/>
      </c>
      <c r="W158" s="30" t="str">
        <f xml:space="preserve"> EToTable[[#This Row],[e° (Tdew)]]</f>
        <v/>
      </c>
      <c r="X158" s="28" t="str">
        <f>IF(AND(ISNUMBER(EToTable[[#This Row],[es]]), ISNUMBER(EToTable[[#This Row],[ea]])), EToTable[[#This Row],[es]]-EToTable[[#This Row],[ea]], "")</f>
        <v/>
      </c>
      <c r="Y158" s="35" t="str">
        <f>IF(ISNUMBER(EToTable[[#This Row],[Ra]]), (as+bs)*EToTable[[#This Row],[Ra]], "")</f>
        <v/>
      </c>
      <c r="Z15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8" s="35" t="str">
        <f>IF(ISNUMBER(EToTable[[#This Row],[Rs]]), (1-albedo)*EToTable[[#This Row],[Rs]], "")</f>
        <v/>
      </c>
      <c r="AB15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8" s="35" t="str">
        <f>IF(AND(ISNUMBER(EToTable[[#This Row],[Rns]]), ISNUMBER(EToTable[[#This Row],[Rnl]])), EToTable[[#This Row],[Rns]]-EToTable[[#This Row],[Rnl]], "")</f>
        <v/>
      </c>
      <c r="AD15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59" spans="1:31" x14ac:dyDescent="0.25">
      <c r="A159" s="20"/>
      <c r="B159" s="21"/>
      <c r="C159" s="22"/>
      <c r="D159" s="23"/>
      <c r="E159" s="46"/>
      <c r="F159" s="23"/>
      <c r="G15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59" s="44" t="str">
        <f>IF(AND(ISNUMBER(EToTable[[#This Row],[Сана]]), ISNUMBER(EToTable[[#This Row],[Тмин
(°С)]])), EToTable[[#This Row],[Тмин
(°С)]]-TdewSubtract, "")</f>
        <v/>
      </c>
      <c r="I159" s="38" t="str">
        <f>IF(ISNUMBER(EToTable[[#This Row],[Сана]]), _xlfn.DAYS(EToTable[[#This Row],[Сана]], "1/1/" &amp; YEAR(EToTable[[#This Row],[Сана]])) + 1, "")</f>
        <v/>
      </c>
      <c r="J159" s="35" t="str">
        <f>IF(AND(ISNUMBER(Altitude), ISNUMBER(EToTable[[#This Row],[Сана]])),  ROUND(101.3 * POWER( (293-0.0065 * Altitude) / 293, 5.26), 2), "")</f>
        <v/>
      </c>
      <c r="K159" s="33" t="str">
        <f>IF(ISNUMBER(EToTable[[#This Row],[P]]), (Cp * EToTable[[#This Row],[P]]) / (0.622 * 2.45), "")</f>
        <v/>
      </c>
      <c r="L15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59" s="35" t="str">
        <f>IF(ISNUMBER(EToTable[[#This Row],[J]]), 0.409  * SIN( (2*PI()/365) * EToTable[[#This Row],[J]] - 1.39), "")</f>
        <v/>
      </c>
      <c r="N159" s="30" t="str">
        <f>IF(ISNUMBER(EToTable[[#This Row],[J]]), ROUND(1+0.033 * COS( (2*PI()/365) * EToTable[[#This Row],[J]]), 4), "")</f>
        <v/>
      </c>
      <c r="O159" s="36" t="str">
        <f>IF(AND(ISNUMBER(Latitude), ISNUMBER(EToTable[[#This Row],[Сана]])), ROUND((Latitude / 180) * PI(), 3), "")</f>
        <v/>
      </c>
      <c r="P159" s="35" t="str">
        <f>IF(AND(ISNUMBER(EToTable[[#This Row],[φ]]), ISNUMBER(EToTable[[#This Row],[δ (rad)]])), ACOS( - 1 * TAN(EToTable[[#This Row],[φ]]) * TAN(EToTable[[#This Row],[δ (rad)]])), "")</f>
        <v/>
      </c>
      <c r="Q15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59" s="35" t="str">
        <f xml:space="preserve"> IF(ISNUMBER(EToTable[[#This Row],[ωs]]), ( 24 / PI()) * EToTable[[#This Row],[ωs]], "")</f>
        <v/>
      </c>
      <c r="S159" s="35" t="str">
        <f>IF(ISNUMBER(EToTable[[#This Row],[Тмин
(°С)]]), 0.6108 * EXP( 17.27 * EToTable[[#This Row],[Тмин
(°С)]] / (EToTable[[#This Row],[Тмин
(°С)]]+237.3)), "")</f>
        <v/>
      </c>
      <c r="T159" s="35" t="str">
        <f>IF(ISNUMBER(EToTable[[#This Row],[Тмакс
(°С)]]), 0.6108 * EXP( 17.27 * EToTable[[#This Row],[Тмакс
(°С)]] / (EToTable[[#This Row],[Тмакс
(°С)]]+237.3)), "")</f>
        <v/>
      </c>
      <c r="U159" s="35" t="str">
        <f>IF(AND(ISNUMBER(EToTable[[#This Row],[e° (Tmin)]]), ISNUMBER(EToTable[[#This Row],[e° (Tmax)]])), (EToTable[[#This Row],[e° (Tmax)]]+EToTable[[#This Row],[e° (Tmin)]])/2, "")</f>
        <v/>
      </c>
      <c r="V159" s="28" t="str">
        <f>IF(ISNUMBER(EToTable[[#This Row],[Tdew]]), 0.6108 * EXP( 17.27 * (EToTable[[#This Row],[Tdew]]) / (EToTable[[#This Row],[Tdew]]+237.3)), "")</f>
        <v/>
      </c>
      <c r="W159" s="30" t="str">
        <f xml:space="preserve"> EToTable[[#This Row],[e° (Tdew)]]</f>
        <v/>
      </c>
      <c r="X159" s="28" t="str">
        <f>IF(AND(ISNUMBER(EToTable[[#This Row],[es]]), ISNUMBER(EToTable[[#This Row],[ea]])), EToTable[[#This Row],[es]]-EToTable[[#This Row],[ea]], "")</f>
        <v/>
      </c>
      <c r="Y159" s="35" t="str">
        <f>IF(ISNUMBER(EToTable[[#This Row],[Ra]]), (as+bs)*EToTable[[#This Row],[Ra]], "")</f>
        <v/>
      </c>
      <c r="Z15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59" s="35" t="str">
        <f>IF(ISNUMBER(EToTable[[#This Row],[Rs]]), (1-albedo)*EToTable[[#This Row],[Rs]], "")</f>
        <v/>
      </c>
      <c r="AB15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59" s="35" t="str">
        <f>IF(AND(ISNUMBER(EToTable[[#This Row],[Rns]]), ISNUMBER(EToTable[[#This Row],[Rnl]])), EToTable[[#This Row],[Rns]]-EToTable[[#This Row],[Rnl]], "")</f>
        <v/>
      </c>
      <c r="AD15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5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0" spans="1:31" x14ac:dyDescent="0.25">
      <c r="A160" s="20"/>
      <c r="B160" s="21"/>
      <c r="C160" s="22"/>
      <c r="D160" s="23"/>
      <c r="E160" s="46"/>
      <c r="F160" s="23"/>
      <c r="G16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0" s="44" t="str">
        <f>IF(AND(ISNUMBER(EToTable[[#This Row],[Сана]]), ISNUMBER(EToTable[[#This Row],[Тмин
(°С)]])), EToTable[[#This Row],[Тмин
(°С)]]-TdewSubtract, "")</f>
        <v/>
      </c>
      <c r="I160" s="38" t="str">
        <f>IF(ISNUMBER(EToTable[[#This Row],[Сана]]), _xlfn.DAYS(EToTable[[#This Row],[Сана]], "1/1/" &amp; YEAR(EToTable[[#This Row],[Сана]])) + 1, "")</f>
        <v/>
      </c>
      <c r="J160" s="35" t="str">
        <f>IF(AND(ISNUMBER(Altitude), ISNUMBER(EToTable[[#This Row],[Сана]])),  ROUND(101.3 * POWER( (293-0.0065 * Altitude) / 293, 5.26), 2), "")</f>
        <v/>
      </c>
      <c r="K160" s="33" t="str">
        <f>IF(ISNUMBER(EToTable[[#This Row],[P]]), (Cp * EToTable[[#This Row],[P]]) / (0.622 * 2.45), "")</f>
        <v/>
      </c>
      <c r="L16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0" s="35" t="str">
        <f>IF(ISNUMBER(EToTable[[#This Row],[J]]), 0.409  * SIN( (2*PI()/365) * EToTable[[#This Row],[J]] - 1.39), "")</f>
        <v/>
      </c>
      <c r="N160" s="30" t="str">
        <f>IF(ISNUMBER(EToTable[[#This Row],[J]]), ROUND(1+0.033 * COS( (2*PI()/365) * EToTable[[#This Row],[J]]), 4), "")</f>
        <v/>
      </c>
      <c r="O160" s="36" t="str">
        <f>IF(AND(ISNUMBER(Latitude), ISNUMBER(EToTable[[#This Row],[Сана]])), ROUND((Latitude / 180) * PI(), 3), "")</f>
        <v/>
      </c>
      <c r="P160" s="35" t="str">
        <f>IF(AND(ISNUMBER(EToTable[[#This Row],[φ]]), ISNUMBER(EToTable[[#This Row],[δ (rad)]])), ACOS( - 1 * TAN(EToTable[[#This Row],[φ]]) * TAN(EToTable[[#This Row],[δ (rad)]])), "")</f>
        <v/>
      </c>
      <c r="Q16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0" s="35" t="str">
        <f xml:space="preserve"> IF(ISNUMBER(EToTable[[#This Row],[ωs]]), ( 24 / PI()) * EToTable[[#This Row],[ωs]], "")</f>
        <v/>
      </c>
      <c r="S160" s="35" t="str">
        <f>IF(ISNUMBER(EToTable[[#This Row],[Тмин
(°С)]]), 0.6108 * EXP( 17.27 * EToTable[[#This Row],[Тмин
(°С)]] / (EToTable[[#This Row],[Тмин
(°С)]]+237.3)), "")</f>
        <v/>
      </c>
      <c r="T160" s="35" t="str">
        <f>IF(ISNUMBER(EToTable[[#This Row],[Тмакс
(°С)]]), 0.6108 * EXP( 17.27 * EToTable[[#This Row],[Тмакс
(°С)]] / (EToTable[[#This Row],[Тмакс
(°С)]]+237.3)), "")</f>
        <v/>
      </c>
      <c r="U160" s="35" t="str">
        <f>IF(AND(ISNUMBER(EToTable[[#This Row],[e° (Tmin)]]), ISNUMBER(EToTable[[#This Row],[e° (Tmax)]])), (EToTable[[#This Row],[e° (Tmax)]]+EToTable[[#This Row],[e° (Tmin)]])/2, "")</f>
        <v/>
      </c>
      <c r="V160" s="28" t="str">
        <f>IF(ISNUMBER(EToTable[[#This Row],[Tdew]]), 0.6108 * EXP( 17.27 * (EToTable[[#This Row],[Tdew]]) / (EToTable[[#This Row],[Tdew]]+237.3)), "")</f>
        <v/>
      </c>
      <c r="W160" s="30" t="str">
        <f xml:space="preserve"> EToTable[[#This Row],[e° (Tdew)]]</f>
        <v/>
      </c>
      <c r="X160" s="28" t="str">
        <f>IF(AND(ISNUMBER(EToTable[[#This Row],[es]]), ISNUMBER(EToTable[[#This Row],[ea]])), EToTable[[#This Row],[es]]-EToTable[[#This Row],[ea]], "")</f>
        <v/>
      </c>
      <c r="Y160" s="35" t="str">
        <f>IF(ISNUMBER(EToTable[[#This Row],[Ra]]), (as+bs)*EToTable[[#This Row],[Ra]], "")</f>
        <v/>
      </c>
      <c r="Z16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0" s="35" t="str">
        <f>IF(ISNUMBER(EToTable[[#This Row],[Rs]]), (1-albedo)*EToTable[[#This Row],[Rs]], "")</f>
        <v/>
      </c>
      <c r="AB16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0" s="35" t="str">
        <f>IF(AND(ISNUMBER(EToTable[[#This Row],[Rns]]), ISNUMBER(EToTable[[#This Row],[Rnl]])), EToTable[[#This Row],[Rns]]-EToTable[[#This Row],[Rnl]], "")</f>
        <v/>
      </c>
      <c r="AD16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1" spans="1:31" x14ac:dyDescent="0.25">
      <c r="A161" s="20"/>
      <c r="B161" s="21"/>
      <c r="C161" s="22"/>
      <c r="D161" s="23"/>
      <c r="E161" s="46"/>
      <c r="F161" s="23"/>
      <c r="G16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1" s="44" t="str">
        <f>IF(AND(ISNUMBER(EToTable[[#This Row],[Сана]]), ISNUMBER(EToTable[[#This Row],[Тмин
(°С)]])), EToTable[[#This Row],[Тмин
(°С)]]-TdewSubtract, "")</f>
        <v/>
      </c>
      <c r="I161" s="38" t="str">
        <f>IF(ISNUMBER(EToTable[[#This Row],[Сана]]), _xlfn.DAYS(EToTable[[#This Row],[Сана]], "1/1/" &amp; YEAR(EToTable[[#This Row],[Сана]])) + 1, "")</f>
        <v/>
      </c>
      <c r="J161" s="35" t="str">
        <f>IF(AND(ISNUMBER(Altitude), ISNUMBER(EToTable[[#This Row],[Сана]])),  ROUND(101.3 * POWER( (293-0.0065 * Altitude) / 293, 5.26), 2), "")</f>
        <v/>
      </c>
      <c r="K161" s="33" t="str">
        <f>IF(ISNUMBER(EToTable[[#This Row],[P]]), (Cp * EToTable[[#This Row],[P]]) / (0.622 * 2.45), "")</f>
        <v/>
      </c>
      <c r="L16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1" s="35" t="str">
        <f>IF(ISNUMBER(EToTable[[#This Row],[J]]), 0.409  * SIN( (2*PI()/365) * EToTable[[#This Row],[J]] - 1.39), "")</f>
        <v/>
      </c>
      <c r="N161" s="30" t="str">
        <f>IF(ISNUMBER(EToTable[[#This Row],[J]]), ROUND(1+0.033 * COS( (2*PI()/365) * EToTable[[#This Row],[J]]), 4), "")</f>
        <v/>
      </c>
      <c r="O161" s="36" t="str">
        <f>IF(AND(ISNUMBER(Latitude), ISNUMBER(EToTable[[#This Row],[Сана]])), ROUND((Latitude / 180) * PI(), 3), "")</f>
        <v/>
      </c>
      <c r="P161" s="35" t="str">
        <f>IF(AND(ISNUMBER(EToTable[[#This Row],[φ]]), ISNUMBER(EToTable[[#This Row],[δ (rad)]])), ACOS( - 1 * TAN(EToTable[[#This Row],[φ]]) * TAN(EToTable[[#This Row],[δ (rad)]])), "")</f>
        <v/>
      </c>
      <c r="Q16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1" s="35" t="str">
        <f xml:space="preserve"> IF(ISNUMBER(EToTable[[#This Row],[ωs]]), ( 24 / PI()) * EToTable[[#This Row],[ωs]], "")</f>
        <v/>
      </c>
      <c r="S161" s="35" t="str">
        <f>IF(ISNUMBER(EToTable[[#This Row],[Тмин
(°С)]]), 0.6108 * EXP( 17.27 * EToTable[[#This Row],[Тмин
(°С)]] / (EToTable[[#This Row],[Тмин
(°С)]]+237.3)), "")</f>
        <v/>
      </c>
      <c r="T161" s="35" t="str">
        <f>IF(ISNUMBER(EToTable[[#This Row],[Тмакс
(°С)]]), 0.6108 * EXP( 17.27 * EToTable[[#This Row],[Тмакс
(°С)]] / (EToTable[[#This Row],[Тмакс
(°С)]]+237.3)), "")</f>
        <v/>
      </c>
      <c r="U161" s="35" t="str">
        <f>IF(AND(ISNUMBER(EToTable[[#This Row],[e° (Tmin)]]), ISNUMBER(EToTable[[#This Row],[e° (Tmax)]])), (EToTable[[#This Row],[e° (Tmax)]]+EToTable[[#This Row],[e° (Tmin)]])/2, "")</f>
        <v/>
      </c>
      <c r="V161" s="28" t="str">
        <f>IF(ISNUMBER(EToTable[[#This Row],[Tdew]]), 0.6108 * EXP( 17.27 * (EToTable[[#This Row],[Tdew]]) / (EToTable[[#This Row],[Tdew]]+237.3)), "")</f>
        <v/>
      </c>
      <c r="W161" s="30" t="str">
        <f xml:space="preserve"> EToTable[[#This Row],[e° (Tdew)]]</f>
        <v/>
      </c>
      <c r="X161" s="28" t="str">
        <f>IF(AND(ISNUMBER(EToTable[[#This Row],[es]]), ISNUMBER(EToTable[[#This Row],[ea]])), EToTable[[#This Row],[es]]-EToTable[[#This Row],[ea]], "")</f>
        <v/>
      </c>
      <c r="Y161" s="35" t="str">
        <f>IF(ISNUMBER(EToTable[[#This Row],[Ra]]), (as+bs)*EToTable[[#This Row],[Ra]], "")</f>
        <v/>
      </c>
      <c r="Z16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1" s="35" t="str">
        <f>IF(ISNUMBER(EToTable[[#This Row],[Rs]]), (1-albedo)*EToTable[[#This Row],[Rs]], "")</f>
        <v/>
      </c>
      <c r="AB16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1" s="35" t="str">
        <f>IF(AND(ISNUMBER(EToTable[[#This Row],[Rns]]), ISNUMBER(EToTable[[#This Row],[Rnl]])), EToTable[[#This Row],[Rns]]-EToTable[[#This Row],[Rnl]], "")</f>
        <v/>
      </c>
      <c r="AD16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2" spans="1:31" x14ac:dyDescent="0.25">
      <c r="A162" s="20"/>
      <c r="B162" s="21"/>
      <c r="C162" s="22"/>
      <c r="D162" s="23"/>
      <c r="E162" s="46"/>
      <c r="F162" s="23"/>
      <c r="G16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2" s="44" t="str">
        <f>IF(AND(ISNUMBER(EToTable[[#This Row],[Сана]]), ISNUMBER(EToTable[[#This Row],[Тмин
(°С)]])), EToTable[[#This Row],[Тмин
(°С)]]-TdewSubtract, "")</f>
        <v/>
      </c>
      <c r="I162" s="38" t="str">
        <f>IF(ISNUMBER(EToTable[[#This Row],[Сана]]), _xlfn.DAYS(EToTable[[#This Row],[Сана]], "1/1/" &amp; YEAR(EToTable[[#This Row],[Сана]])) + 1, "")</f>
        <v/>
      </c>
      <c r="J162" s="35" t="str">
        <f>IF(AND(ISNUMBER(Altitude), ISNUMBER(EToTable[[#This Row],[Сана]])),  ROUND(101.3 * POWER( (293-0.0065 * Altitude) / 293, 5.26), 2), "")</f>
        <v/>
      </c>
      <c r="K162" s="33" t="str">
        <f>IF(ISNUMBER(EToTable[[#This Row],[P]]), (Cp * EToTable[[#This Row],[P]]) / (0.622 * 2.45), "")</f>
        <v/>
      </c>
      <c r="L16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2" s="35" t="str">
        <f>IF(ISNUMBER(EToTable[[#This Row],[J]]), 0.409  * SIN( (2*PI()/365) * EToTable[[#This Row],[J]] - 1.39), "")</f>
        <v/>
      </c>
      <c r="N162" s="30" t="str">
        <f>IF(ISNUMBER(EToTable[[#This Row],[J]]), ROUND(1+0.033 * COS( (2*PI()/365) * EToTable[[#This Row],[J]]), 4), "")</f>
        <v/>
      </c>
      <c r="O162" s="36" t="str">
        <f>IF(AND(ISNUMBER(Latitude), ISNUMBER(EToTable[[#This Row],[Сана]])), ROUND((Latitude / 180) * PI(), 3), "")</f>
        <v/>
      </c>
      <c r="P162" s="35" t="str">
        <f>IF(AND(ISNUMBER(EToTable[[#This Row],[φ]]), ISNUMBER(EToTable[[#This Row],[δ (rad)]])), ACOS( - 1 * TAN(EToTable[[#This Row],[φ]]) * TAN(EToTable[[#This Row],[δ (rad)]])), "")</f>
        <v/>
      </c>
      <c r="Q16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2" s="35" t="str">
        <f xml:space="preserve"> IF(ISNUMBER(EToTable[[#This Row],[ωs]]), ( 24 / PI()) * EToTable[[#This Row],[ωs]], "")</f>
        <v/>
      </c>
      <c r="S162" s="35" t="str">
        <f>IF(ISNUMBER(EToTable[[#This Row],[Тмин
(°С)]]), 0.6108 * EXP( 17.27 * EToTable[[#This Row],[Тмин
(°С)]] / (EToTable[[#This Row],[Тмин
(°С)]]+237.3)), "")</f>
        <v/>
      </c>
      <c r="T162" s="35" t="str">
        <f>IF(ISNUMBER(EToTable[[#This Row],[Тмакс
(°С)]]), 0.6108 * EXP( 17.27 * EToTable[[#This Row],[Тмакс
(°С)]] / (EToTable[[#This Row],[Тмакс
(°С)]]+237.3)), "")</f>
        <v/>
      </c>
      <c r="U162" s="35" t="str">
        <f>IF(AND(ISNUMBER(EToTable[[#This Row],[e° (Tmin)]]), ISNUMBER(EToTable[[#This Row],[e° (Tmax)]])), (EToTable[[#This Row],[e° (Tmax)]]+EToTable[[#This Row],[e° (Tmin)]])/2, "")</f>
        <v/>
      </c>
      <c r="V162" s="28" t="str">
        <f>IF(ISNUMBER(EToTable[[#This Row],[Tdew]]), 0.6108 * EXP( 17.27 * (EToTable[[#This Row],[Tdew]]) / (EToTable[[#This Row],[Tdew]]+237.3)), "")</f>
        <v/>
      </c>
      <c r="W162" s="30" t="str">
        <f xml:space="preserve"> EToTable[[#This Row],[e° (Tdew)]]</f>
        <v/>
      </c>
      <c r="X162" s="28" t="str">
        <f>IF(AND(ISNUMBER(EToTable[[#This Row],[es]]), ISNUMBER(EToTable[[#This Row],[ea]])), EToTable[[#This Row],[es]]-EToTable[[#This Row],[ea]], "")</f>
        <v/>
      </c>
      <c r="Y162" s="35" t="str">
        <f>IF(ISNUMBER(EToTable[[#This Row],[Ra]]), (as+bs)*EToTable[[#This Row],[Ra]], "")</f>
        <v/>
      </c>
      <c r="Z16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2" s="35" t="str">
        <f>IF(ISNUMBER(EToTable[[#This Row],[Rs]]), (1-albedo)*EToTable[[#This Row],[Rs]], "")</f>
        <v/>
      </c>
      <c r="AB16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2" s="35" t="str">
        <f>IF(AND(ISNUMBER(EToTable[[#This Row],[Rns]]), ISNUMBER(EToTable[[#This Row],[Rnl]])), EToTable[[#This Row],[Rns]]-EToTable[[#This Row],[Rnl]], "")</f>
        <v/>
      </c>
      <c r="AD16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3" spans="1:31" x14ac:dyDescent="0.25">
      <c r="A163" s="20"/>
      <c r="B163" s="21"/>
      <c r="C163" s="22"/>
      <c r="D163" s="23"/>
      <c r="E163" s="46"/>
      <c r="F163" s="23"/>
      <c r="G16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3" s="44" t="str">
        <f>IF(AND(ISNUMBER(EToTable[[#This Row],[Сана]]), ISNUMBER(EToTable[[#This Row],[Тмин
(°С)]])), EToTable[[#This Row],[Тмин
(°С)]]-TdewSubtract, "")</f>
        <v/>
      </c>
      <c r="I163" s="38" t="str">
        <f>IF(ISNUMBER(EToTable[[#This Row],[Сана]]), _xlfn.DAYS(EToTable[[#This Row],[Сана]], "1/1/" &amp; YEAR(EToTable[[#This Row],[Сана]])) + 1, "")</f>
        <v/>
      </c>
      <c r="J163" s="35" t="str">
        <f>IF(AND(ISNUMBER(Altitude), ISNUMBER(EToTable[[#This Row],[Сана]])),  ROUND(101.3 * POWER( (293-0.0065 * Altitude) / 293, 5.26), 2), "")</f>
        <v/>
      </c>
      <c r="K163" s="33" t="str">
        <f>IF(ISNUMBER(EToTable[[#This Row],[P]]), (Cp * EToTable[[#This Row],[P]]) / (0.622 * 2.45), "")</f>
        <v/>
      </c>
      <c r="L16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3" s="35" t="str">
        <f>IF(ISNUMBER(EToTable[[#This Row],[J]]), 0.409  * SIN( (2*PI()/365) * EToTable[[#This Row],[J]] - 1.39), "")</f>
        <v/>
      </c>
      <c r="N163" s="30" t="str">
        <f>IF(ISNUMBER(EToTable[[#This Row],[J]]), ROUND(1+0.033 * COS( (2*PI()/365) * EToTable[[#This Row],[J]]), 4), "")</f>
        <v/>
      </c>
      <c r="O163" s="36" t="str">
        <f>IF(AND(ISNUMBER(Latitude), ISNUMBER(EToTable[[#This Row],[Сана]])), ROUND((Latitude / 180) * PI(), 3), "")</f>
        <v/>
      </c>
      <c r="P163" s="35" t="str">
        <f>IF(AND(ISNUMBER(EToTable[[#This Row],[φ]]), ISNUMBER(EToTable[[#This Row],[δ (rad)]])), ACOS( - 1 * TAN(EToTable[[#This Row],[φ]]) * TAN(EToTable[[#This Row],[δ (rad)]])), "")</f>
        <v/>
      </c>
      <c r="Q16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3" s="35" t="str">
        <f xml:space="preserve"> IF(ISNUMBER(EToTable[[#This Row],[ωs]]), ( 24 / PI()) * EToTable[[#This Row],[ωs]], "")</f>
        <v/>
      </c>
      <c r="S163" s="35" t="str">
        <f>IF(ISNUMBER(EToTable[[#This Row],[Тмин
(°С)]]), 0.6108 * EXP( 17.27 * EToTable[[#This Row],[Тмин
(°С)]] / (EToTable[[#This Row],[Тмин
(°С)]]+237.3)), "")</f>
        <v/>
      </c>
      <c r="T163" s="35" t="str">
        <f>IF(ISNUMBER(EToTable[[#This Row],[Тмакс
(°С)]]), 0.6108 * EXP( 17.27 * EToTable[[#This Row],[Тмакс
(°С)]] / (EToTable[[#This Row],[Тмакс
(°С)]]+237.3)), "")</f>
        <v/>
      </c>
      <c r="U163" s="35" t="str">
        <f>IF(AND(ISNUMBER(EToTable[[#This Row],[e° (Tmin)]]), ISNUMBER(EToTable[[#This Row],[e° (Tmax)]])), (EToTable[[#This Row],[e° (Tmax)]]+EToTable[[#This Row],[e° (Tmin)]])/2, "")</f>
        <v/>
      </c>
      <c r="V163" s="28" t="str">
        <f>IF(ISNUMBER(EToTable[[#This Row],[Tdew]]), 0.6108 * EXP( 17.27 * (EToTable[[#This Row],[Tdew]]) / (EToTable[[#This Row],[Tdew]]+237.3)), "")</f>
        <v/>
      </c>
      <c r="W163" s="30" t="str">
        <f xml:space="preserve"> EToTable[[#This Row],[e° (Tdew)]]</f>
        <v/>
      </c>
      <c r="X163" s="28" t="str">
        <f>IF(AND(ISNUMBER(EToTable[[#This Row],[es]]), ISNUMBER(EToTable[[#This Row],[ea]])), EToTable[[#This Row],[es]]-EToTable[[#This Row],[ea]], "")</f>
        <v/>
      </c>
      <c r="Y163" s="35" t="str">
        <f>IF(ISNUMBER(EToTable[[#This Row],[Ra]]), (as+bs)*EToTable[[#This Row],[Ra]], "")</f>
        <v/>
      </c>
      <c r="Z16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3" s="35" t="str">
        <f>IF(ISNUMBER(EToTable[[#This Row],[Rs]]), (1-albedo)*EToTable[[#This Row],[Rs]], "")</f>
        <v/>
      </c>
      <c r="AB16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3" s="35" t="str">
        <f>IF(AND(ISNUMBER(EToTable[[#This Row],[Rns]]), ISNUMBER(EToTable[[#This Row],[Rnl]])), EToTable[[#This Row],[Rns]]-EToTable[[#This Row],[Rnl]], "")</f>
        <v/>
      </c>
      <c r="AD16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4" spans="1:31" x14ac:dyDescent="0.25">
      <c r="A164" s="20"/>
      <c r="B164" s="21"/>
      <c r="C164" s="22"/>
      <c r="D164" s="23"/>
      <c r="E164" s="46"/>
      <c r="F164" s="23"/>
      <c r="G16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4" s="44" t="str">
        <f>IF(AND(ISNUMBER(EToTable[[#This Row],[Сана]]), ISNUMBER(EToTable[[#This Row],[Тмин
(°С)]])), EToTable[[#This Row],[Тмин
(°С)]]-TdewSubtract, "")</f>
        <v/>
      </c>
      <c r="I164" s="38" t="str">
        <f>IF(ISNUMBER(EToTable[[#This Row],[Сана]]), _xlfn.DAYS(EToTable[[#This Row],[Сана]], "1/1/" &amp; YEAR(EToTable[[#This Row],[Сана]])) + 1, "")</f>
        <v/>
      </c>
      <c r="J164" s="35" t="str">
        <f>IF(AND(ISNUMBER(Altitude), ISNUMBER(EToTable[[#This Row],[Сана]])),  ROUND(101.3 * POWER( (293-0.0065 * Altitude) / 293, 5.26), 2), "")</f>
        <v/>
      </c>
      <c r="K164" s="33" t="str">
        <f>IF(ISNUMBER(EToTable[[#This Row],[P]]), (Cp * EToTable[[#This Row],[P]]) / (0.622 * 2.45), "")</f>
        <v/>
      </c>
      <c r="L16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4" s="35" t="str">
        <f>IF(ISNUMBER(EToTable[[#This Row],[J]]), 0.409  * SIN( (2*PI()/365) * EToTable[[#This Row],[J]] - 1.39), "")</f>
        <v/>
      </c>
      <c r="N164" s="30" t="str">
        <f>IF(ISNUMBER(EToTable[[#This Row],[J]]), ROUND(1+0.033 * COS( (2*PI()/365) * EToTable[[#This Row],[J]]), 4), "")</f>
        <v/>
      </c>
      <c r="O164" s="36" t="str">
        <f>IF(AND(ISNUMBER(Latitude), ISNUMBER(EToTable[[#This Row],[Сана]])), ROUND((Latitude / 180) * PI(), 3), "")</f>
        <v/>
      </c>
      <c r="P164" s="35" t="str">
        <f>IF(AND(ISNUMBER(EToTable[[#This Row],[φ]]), ISNUMBER(EToTable[[#This Row],[δ (rad)]])), ACOS( - 1 * TAN(EToTable[[#This Row],[φ]]) * TAN(EToTable[[#This Row],[δ (rad)]])), "")</f>
        <v/>
      </c>
      <c r="Q16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4" s="35" t="str">
        <f xml:space="preserve"> IF(ISNUMBER(EToTable[[#This Row],[ωs]]), ( 24 / PI()) * EToTable[[#This Row],[ωs]], "")</f>
        <v/>
      </c>
      <c r="S164" s="35" t="str">
        <f>IF(ISNUMBER(EToTable[[#This Row],[Тмин
(°С)]]), 0.6108 * EXP( 17.27 * EToTable[[#This Row],[Тмин
(°С)]] / (EToTable[[#This Row],[Тмин
(°С)]]+237.3)), "")</f>
        <v/>
      </c>
      <c r="T164" s="35" t="str">
        <f>IF(ISNUMBER(EToTable[[#This Row],[Тмакс
(°С)]]), 0.6108 * EXP( 17.27 * EToTable[[#This Row],[Тмакс
(°С)]] / (EToTable[[#This Row],[Тмакс
(°С)]]+237.3)), "")</f>
        <v/>
      </c>
      <c r="U164" s="35" t="str">
        <f>IF(AND(ISNUMBER(EToTable[[#This Row],[e° (Tmin)]]), ISNUMBER(EToTable[[#This Row],[e° (Tmax)]])), (EToTable[[#This Row],[e° (Tmax)]]+EToTable[[#This Row],[e° (Tmin)]])/2, "")</f>
        <v/>
      </c>
      <c r="V164" s="28" t="str">
        <f>IF(ISNUMBER(EToTable[[#This Row],[Tdew]]), 0.6108 * EXP( 17.27 * (EToTable[[#This Row],[Tdew]]) / (EToTable[[#This Row],[Tdew]]+237.3)), "")</f>
        <v/>
      </c>
      <c r="W164" s="30" t="str">
        <f xml:space="preserve"> EToTable[[#This Row],[e° (Tdew)]]</f>
        <v/>
      </c>
      <c r="X164" s="28" t="str">
        <f>IF(AND(ISNUMBER(EToTable[[#This Row],[es]]), ISNUMBER(EToTable[[#This Row],[ea]])), EToTable[[#This Row],[es]]-EToTable[[#This Row],[ea]], "")</f>
        <v/>
      </c>
      <c r="Y164" s="35" t="str">
        <f>IF(ISNUMBER(EToTable[[#This Row],[Ra]]), (as+bs)*EToTable[[#This Row],[Ra]], "")</f>
        <v/>
      </c>
      <c r="Z16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4" s="35" t="str">
        <f>IF(ISNUMBER(EToTable[[#This Row],[Rs]]), (1-albedo)*EToTable[[#This Row],[Rs]], "")</f>
        <v/>
      </c>
      <c r="AB16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4" s="35" t="str">
        <f>IF(AND(ISNUMBER(EToTable[[#This Row],[Rns]]), ISNUMBER(EToTable[[#This Row],[Rnl]])), EToTable[[#This Row],[Rns]]-EToTable[[#This Row],[Rnl]], "")</f>
        <v/>
      </c>
      <c r="AD16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5" spans="1:31" x14ac:dyDescent="0.25">
      <c r="A165" s="20"/>
      <c r="B165" s="21"/>
      <c r="C165" s="22"/>
      <c r="D165" s="23"/>
      <c r="E165" s="46"/>
      <c r="F165" s="23"/>
      <c r="G16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5" s="44" t="str">
        <f>IF(AND(ISNUMBER(EToTable[[#This Row],[Сана]]), ISNUMBER(EToTable[[#This Row],[Тмин
(°С)]])), EToTable[[#This Row],[Тмин
(°С)]]-TdewSubtract, "")</f>
        <v/>
      </c>
      <c r="I165" s="38" t="str">
        <f>IF(ISNUMBER(EToTable[[#This Row],[Сана]]), _xlfn.DAYS(EToTable[[#This Row],[Сана]], "1/1/" &amp; YEAR(EToTable[[#This Row],[Сана]])) + 1, "")</f>
        <v/>
      </c>
      <c r="J165" s="35" t="str">
        <f>IF(AND(ISNUMBER(Altitude), ISNUMBER(EToTable[[#This Row],[Сана]])),  ROUND(101.3 * POWER( (293-0.0065 * Altitude) / 293, 5.26), 2), "")</f>
        <v/>
      </c>
      <c r="K165" s="33" t="str">
        <f>IF(ISNUMBER(EToTable[[#This Row],[P]]), (Cp * EToTable[[#This Row],[P]]) / (0.622 * 2.45), "")</f>
        <v/>
      </c>
      <c r="L16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5" s="35" t="str">
        <f>IF(ISNUMBER(EToTable[[#This Row],[J]]), 0.409  * SIN( (2*PI()/365) * EToTable[[#This Row],[J]] - 1.39), "")</f>
        <v/>
      </c>
      <c r="N165" s="30" t="str">
        <f>IF(ISNUMBER(EToTable[[#This Row],[J]]), ROUND(1+0.033 * COS( (2*PI()/365) * EToTable[[#This Row],[J]]), 4), "")</f>
        <v/>
      </c>
      <c r="O165" s="36" t="str">
        <f>IF(AND(ISNUMBER(Latitude), ISNUMBER(EToTable[[#This Row],[Сана]])), ROUND((Latitude / 180) * PI(), 3), "")</f>
        <v/>
      </c>
      <c r="P165" s="35" t="str">
        <f>IF(AND(ISNUMBER(EToTable[[#This Row],[φ]]), ISNUMBER(EToTable[[#This Row],[δ (rad)]])), ACOS( - 1 * TAN(EToTable[[#This Row],[φ]]) * TAN(EToTable[[#This Row],[δ (rad)]])), "")</f>
        <v/>
      </c>
      <c r="Q16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5" s="35" t="str">
        <f xml:space="preserve"> IF(ISNUMBER(EToTable[[#This Row],[ωs]]), ( 24 / PI()) * EToTable[[#This Row],[ωs]], "")</f>
        <v/>
      </c>
      <c r="S165" s="35" t="str">
        <f>IF(ISNUMBER(EToTable[[#This Row],[Тмин
(°С)]]), 0.6108 * EXP( 17.27 * EToTable[[#This Row],[Тмин
(°С)]] / (EToTable[[#This Row],[Тмин
(°С)]]+237.3)), "")</f>
        <v/>
      </c>
      <c r="T165" s="35" t="str">
        <f>IF(ISNUMBER(EToTable[[#This Row],[Тмакс
(°С)]]), 0.6108 * EXP( 17.27 * EToTable[[#This Row],[Тмакс
(°С)]] / (EToTable[[#This Row],[Тмакс
(°С)]]+237.3)), "")</f>
        <v/>
      </c>
      <c r="U165" s="35" t="str">
        <f>IF(AND(ISNUMBER(EToTable[[#This Row],[e° (Tmin)]]), ISNUMBER(EToTable[[#This Row],[e° (Tmax)]])), (EToTable[[#This Row],[e° (Tmax)]]+EToTable[[#This Row],[e° (Tmin)]])/2, "")</f>
        <v/>
      </c>
      <c r="V165" s="28" t="str">
        <f>IF(ISNUMBER(EToTable[[#This Row],[Tdew]]), 0.6108 * EXP( 17.27 * (EToTable[[#This Row],[Tdew]]) / (EToTable[[#This Row],[Tdew]]+237.3)), "")</f>
        <v/>
      </c>
      <c r="W165" s="30" t="str">
        <f xml:space="preserve"> EToTable[[#This Row],[e° (Tdew)]]</f>
        <v/>
      </c>
      <c r="X165" s="28" t="str">
        <f>IF(AND(ISNUMBER(EToTable[[#This Row],[es]]), ISNUMBER(EToTable[[#This Row],[ea]])), EToTable[[#This Row],[es]]-EToTable[[#This Row],[ea]], "")</f>
        <v/>
      </c>
      <c r="Y165" s="35" t="str">
        <f>IF(ISNUMBER(EToTable[[#This Row],[Ra]]), (as+bs)*EToTable[[#This Row],[Ra]], "")</f>
        <v/>
      </c>
      <c r="Z16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5" s="35" t="str">
        <f>IF(ISNUMBER(EToTable[[#This Row],[Rs]]), (1-albedo)*EToTable[[#This Row],[Rs]], "")</f>
        <v/>
      </c>
      <c r="AB16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5" s="35" t="str">
        <f>IF(AND(ISNUMBER(EToTable[[#This Row],[Rns]]), ISNUMBER(EToTable[[#This Row],[Rnl]])), EToTable[[#This Row],[Rns]]-EToTable[[#This Row],[Rnl]], "")</f>
        <v/>
      </c>
      <c r="AD16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6" spans="1:31" x14ac:dyDescent="0.25">
      <c r="A166" s="20"/>
      <c r="B166" s="21"/>
      <c r="C166" s="22"/>
      <c r="D166" s="23"/>
      <c r="E166" s="46"/>
      <c r="F166" s="23"/>
      <c r="G16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6" s="44" t="str">
        <f>IF(AND(ISNUMBER(EToTable[[#This Row],[Сана]]), ISNUMBER(EToTable[[#This Row],[Тмин
(°С)]])), EToTable[[#This Row],[Тмин
(°С)]]-TdewSubtract, "")</f>
        <v/>
      </c>
      <c r="I166" s="38" t="str">
        <f>IF(ISNUMBER(EToTable[[#This Row],[Сана]]), _xlfn.DAYS(EToTable[[#This Row],[Сана]], "1/1/" &amp; YEAR(EToTable[[#This Row],[Сана]])) + 1, "")</f>
        <v/>
      </c>
      <c r="J166" s="35" t="str">
        <f>IF(AND(ISNUMBER(Altitude), ISNUMBER(EToTable[[#This Row],[Сана]])),  ROUND(101.3 * POWER( (293-0.0065 * Altitude) / 293, 5.26), 2), "")</f>
        <v/>
      </c>
      <c r="K166" s="33" t="str">
        <f>IF(ISNUMBER(EToTable[[#This Row],[P]]), (Cp * EToTable[[#This Row],[P]]) / (0.622 * 2.45), "")</f>
        <v/>
      </c>
      <c r="L16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6" s="35" t="str">
        <f>IF(ISNUMBER(EToTable[[#This Row],[J]]), 0.409  * SIN( (2*PI()/365) * EToTable[[#This Row],[J]] - 1.39), "")</f>
        <v/>
      </c>
      <c r="N166" s="30" t="str">
        <f>IF(ISNUMBER(EToTable[[#This Row],[J]]), ROUND(1+0.033 * COS( (2*PI()/365) * EToTable[[#This Row],[J]]), 4), "")</f>
        <v/>
      </c>
      <c r="O166" s="36" t="str">
        <f>IF(AND(ISNUMBER(Latitude), ISNUMBER(EToTable[[#This Row],[Сана]])), ROUND((Latitude / 180) * PI(), 3), "")</f>
        <v/>
      </c>
      <c r="P166" s="35" t="str">
        <f>IF(AND(ISNUMBER(EToTable[[#This Row],[φ]]), ISNUMBER(EToTable[[#This Row],[δ (rad)]])), ACOS( - 1 * TAN(EToTable[[#This Row],[φ]]) * TAN(EToTable[[#This Row],[δ (rad)]])), "")</f>
        <v/>
      </c>
      <c r="Q16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6" s="35" t="str">
        <f xml:space="preserve"> IF(ISNUMBER(EToTable[[#This Row],[ωs]]), ( 24 / PI()) * EToTable[[#This Row],[ωs]], "")</f>
        <v/>
      </c>
      <c r="S166" s="35" t="str">
        <f>IF(ISNUMBER(EToTable[[#This Row],[Тмин
(°С)]]), 0.6108 * EXP( 17.27 * EToTable[[#This Row],[Тмин
(°С)]] / (EToTable[[#This Row],[Тмин
(°С)]]+237.3)), "")</f>
        <v/>
      </c>
      <c r="T166" s="35" t="str">
        <f>IF(ISNUMBER(EToTable[[#This Row],[Тмакс
(°С)]]), 0.6108 * EXP( 17.27 * EToTable[[#This Row],[Тмакс
(°С)]] / (EToTable[[#This Row],[Тмакс
(°С)]]+237.3)), "")</f>
        <v/>
      </c>
      <c r="U166" s="35" t="str">
        <f>IF(AND(ISNUMBER(EToTable[[#This Row],[e° (Tmin)]]), ISNUMBER(EToTable[[#This Row],[e° (Tmax)]])), (EToTable[[#This Row],[e° (Tmax)]]+EToTable[[#This Row],[e° (Tmin)]])/2, "")</f>
        <v/>
      </c>
      <c r="V166" s="28" t="str">
        <f>IF(ISNUMBER(EToTable[[#This Row],[Tdew]]), 0.6108 * EXP( 17.27 * (EToTable[[#This Row],[Tdew]]) / (EToTable[[#This Row],[Tdew]]+237.3)), "")</f>
        <v/>
      </c>
      <c r="W166" s="30" t="str">
        <f xml:space="preserve"> EToTable[[#This Row],[e° (Tdew)]]</f>
        <v/>
      </c>
      <c r="X166" s="28" t="str">
        <f>IF(AND(ISNUMBER(EToTable[[#This Row],[es]]), ISNUMBER(EToTable[[#This Row],[ea]])), EToTable[[#This Row],[es]]-EToTable[[#This Row],[ea]], "")</f>
        <v/>
      </c>
      <c r="Y166" s="35" t="str">
        <f>IF(ISNUMBER(EToTable[[#This Row],[Ra]]), (as+bs)*EToTable[[#This Row],[Ra]], "")</f>
        <v/>
      </c>
      <c r="Z16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6" s="35" t="str">
        <f>IF(ISNUMBER(EToTable[[#This Row],[Rs]]), (1-albedo)*EToTable[[#This Row],[Rs]], "")</f>
        <v/>
      </c>
      <c r="AB16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6" s="35" t="str">
        <f>IF(AND(ISNUMBER(EToTable[[#This Row],[Rns]]), ISNUMBER(EToTable[[#This Row],[Rnl]])), EToTable[[#This Row],[Rns]]-EToTable[[#This Row],[Rnl]], "")</f>
        <v/>
      </c>
      <c r="AD16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7" spans="1:31" x14ac:dyDescent="0.25">
      <c r="A167" s="20"/>
      <c r="B167" s="21"/>
      <c r="C167" s="22"/>
      <c r="D167" s="23"/>
      <c r="E167" s="46"/>
      <c r="F167" s="23"/>
      <c r="G16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7" s="44" t="str">
        <f>IF(AND(ISNUMBER(EToTable[[#This Row],[Сана]]), ISNUMBER(EToTable[[#This Row],[Тмин
(°С)]])), EToTable[[#This Row],[Тмин
(°С)]]-TdewSubtract, "")</f>
        <v/>
      </c>
      <c r="I167" s="38" t="str">
        <f>IF(ISNUMBER(EToTable[[#This Row],[Сана]]), _xlfn.DAYS(EToTable[[#This Row],[Сана]], "1/1/" &amp; YEAR(EToTable[[#This Row],[Сана]])) + 1, "")</f>
        <v/>
      </c>
      <c r="J167" s="35" t="str">
        <f>IF(AND(ISNUMBER(Altitude), ISNUMBER(EToTable[[#This Row],[Сана]])),  ROUND(101.3 * POWER( (293-0.0065 * Altitude) / 293, 5.26), 2), "")</f>
        <v/>
      </c>
      <c r="K167" s="33" t="str">
        <f>IF(ISNUMBER(EToTable[[#This Row],[P]]), (Cp * EToTable[[#This Row],[P]]) / (0.622 * 2.45), "")</f>
        <v/>
      </c>
      <c r="L16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7" s="35" t="str">
        <f>IF(ISNUMBER(EToTable[[#This Row],[J]]), 0.409  * SIN( (2*PI()/365) * EToTable[[#This Row],[J]] - 1.39), "")</f>
        <v/>
      </c>
      <c r="N167" s="30" t="str">
        <f>IF(ISNUMBER(EToTable[[#This Row],[J]]), ROUND(1+0.033 * COS( (2*PI()/365) * EToTable[[#This Row],[J]]), 4), "")</f>
        <v/>
      </c>
      <c r="O167" s="36" t="str">
        <f>IF(AND(ISNUMBER(Latitude), ISNUMBER(EToTable[[#This Row],[Сана]])), ROUND((Latitude / 180) * PI(), 3), "")</f>
        <v/>
      </c>
      <c r="P167" s="35" t="str">
        <f>IF(AND(ISNUMBER(EToTable[[#This Row],[φ]]), ISNUMBER(EToTable[[#This Row],[δ (rad)]])), ACOS( - 1 * TAN(EToTable[[#This Row],[φ]]) * TAN(EToTable[[#This Row],[δ (rad)]])), "")</f>
        <v/>
      </c>
      <c r="Q16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7" s="35" t="str">
        <f xml:space="preserve"> IF(ISNUMBER(EToTable[[#This Row],[ωs]]), ( 24 / PI()) * EToTable[[#This Row],[ωs]], "")</f>
        <v/>
      </c>
      <c r="S167" s="35" t="str">
        <f>IF(ISNUMBER(EToTable[[#This Row],[Тмин
(°С)]]), 0.6108 * EXP( 17.27 * EToTable[[#This Row],[Тмин
(°С)]] / (EToTable[[#This Row],[Тмин
(°С)]]+237.3)), "")</f>
        <v/>
      </c>
      <c r="T167" s="35" t="str">
        <f>IF(ISNUMBER(EToTable[[#This Row],[Тмакс
(°С)]]), 0.6108 * EXP( 17.27 * EToTable[[#This Row],[Тмакс
(°С)]] / (EToTable[[#This Row],[Тмакс
(°С)]]+237.3)), "")</f>
        <v/>
      </c>
      <c r="U167" s="35" t="str">
        <f>IF(AND(ISNUMBER(EToTable[[#This Row],[e° (Tmin)]]), ISNUMBER(EToTable[[#This Row],[e° (Tmax)]])), (EToTable[[#This Row],[e° (Tmax)]]+EToTable[[#This Row],[e° (Tmin)]])/2, "")</f>
        <v/>
      </c>
      <c r="V167" s="28" t="str">
        <f>IF(ISNUMBER(EToTable[[#This Row],[Tdew]]), 0.6108 * EXP( 17.27 * (EToTable[[#This Row],[Tdew]]) / (EToTable[[#This Row],[Tdew]]+237.3)), "")</f>
        <v/>
      </c>
      <c r="W167" s="30" t="str">
        <f xml:space="preserve"> EToTable[[#This Row],[e° (Tdew)]]</f>
        <v/>
      </c>
      <c r="X167" s="28" t="str">
        <f>IF(AND(ISNUMBER(EToTable[[#This Row],[es]]), ISNUMBER(EToTable[[#This Row],[ea]])), EToTable[[#This Row],[es]]-EToTable[[#This Row],[ea]], "")</f>
        <v/>
      </c>
      <c r="Y167" s="35" t="str">
        <f>IF(ISNUMBER(EToTable[[#This Row],[Ra]]), (as+bs)*EToTable[[#This Row],[Ra]], "")</f>
        <v/>
      </c>
      <c r="Z16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7" s="35" t="str">
        <f>IF(ISNUMBER(EToTable[[#This Row],[Rs]]), (1-albedo)*EToTable[[#This Row],[Rs]], "")</f>
        <v/>
      </c>
      <c r="AB16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7" s="35" t="str">
        <f>IF(AND(ISNUMBER(EToTable[[#This Row],[Rns]]), ISNUMBER(EToTable[[#This Row],[Rnl]])), EToTable[[#This Row],[Rns]]-EToTable[[#This Row],[Rnl]], "")</f>
        <v/>
      </c>
      <c r="AD16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8" spans="1:31" x14ac:dyDescent="0.25">
      <c r="A168" s="20"/>
      <c r="B168" s="21"/>
      <c r="C168" s="22"/>
      <c r="D168" s="23"/>
      <c r="E168" s="46"/>
      <c r="F168" s="23"/>
      <c r="G16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8" s="44" t="str">
        <f>IF(AND(ISNUMBER(EToTable[[#This Row],[Сана]]), ISNUMBER(EToTable[[#This Row],[Тмин
(°С)]])), EToTable[[#This Row],[Тмин
(°С)]]-TdewSubtract, "")</f>
        <v/>
      </c>
      <c r="I168" s="38" t="str">
        <f>IF(ISNUMBER(EToTable[[#This Row],[Сана]]), _xlfn.DAYS(EToTable[[#This Row],[Сана]], "1/1/" &amp; YEAR(EToTable[[#This Row],[Сана]])) + 1, "")</f>
        <v/>
      </c>
      <c r="J168" s="35" t="str">
        <f>IF(AND(ISNUMBER(Altitude), ISNUMBER(EToTable[[#This Row],[Сана]])),  ROUND(101.3 * POWER( (293-0.0065 * Altitude) / 293, 5.26), 2), "")</f>
        <v/>
      </c>
      <c r="K168" s="33" t="str">
        <f>IF(ISNUMBER(EToTable[[#This Row],[P]]), (Cp * EToTable[[#This Row],[P]]) / (0.622 * 2.45), "")</f>
        <v/>
      </c>
      <c r="L16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8" s="35" t="str">
        <f>IF(ISNUMBER(EToTable[[#This Row],[J]]), 0.409  * SIN( (2*PI()/365) * EToTable[[#This Row],[J]] - 1.39), "")</f>
        <v/>
      </c>
      <c r="N168" s="30" t="str">
        <f>IF(ISNUMBER(EToTable[[#This Row],[J]]), ROUND(1+0.033 * COS( (2*PI()/365) * EToTable[[#This Row],[J]]), 4), "")</f>
        <v/>
      </c>
      <c r="O168" s="36" t="str">
        <f>IF(AND(ISNUMBER(Latitude), ISNUMBER(EToTable[[#This Row],[Сана]])), ROUND((Latitude / 180) * PI(), 3), "")</f>
        <v/>
      </c>
      <c r="P168" s="35" t="str">
        <f>IF(AND(ISNUMBER(EToTable[[#This Row],[φ]]), ISNUMBER(EToTable[[#This Row],[δ (rad)]])), ACOS( - 1 * TAN(EToTable[[#This Row],[φ]]) * TAN(EToTable[[#This Row],[δ (rad)]])), "")</f>
        <v/>
      </c>
      <c r="Q16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8" s="35" t="str">
        <f xml:space="preserve"> IF(ISNUMBER(EToTable[[#This Row],[ωs]]), ( 24 / PI()) * EToTable[[#This Row],[ωs]], "")</f>
        <v/>
      </c>
      <c r="S168" s="35" t="str">
        <f>IF(ISNUMBER(EToTable[[#This Row],[Тмин
(°С)]]), 0.6108 * EXP( 17.27 * EToTable[[#This Row],[Тмин
(°С)]] / (EToTable[[#This Row],[Тмин
(°С)]]+237.3)), "")</f>
        <v/>
      </c>
      <c r="T168" s="35" t="str">
        <f>IF(ISNUMBER(EToTable[[#This Row],[Тмакс
(°С)]]), 0.6108 * EXP( 17.27 * EToTable[[#This Row],[Тмакс
(°С)]] / (EToTable[[#This Row],[Тмакс
(°С)]]+237.3)), "")</f>
        <v/>
      </c>
      <c r="U168" s="35" t="str">
        <f>IF(AND(ISNUMBER(EToTable[[#This Row],[e° (Tmin)]]), ISNUMBER(EToTable[[#This Row],[e° (Tmax)]])), (EToTable[[#This Row],[e° (Tmax)]]+EToTable[[#This Row],[e° (Tmin)]])/2, "")</f>
        <v/>
      </c>
      <c r="V168" s="28" t="str">
        <f>IF(ISNUMBER(EToTable[[#This Row],[Tdew]]), 0.6108 * EXP( 17.27 * (EToTable[[#This Row],[Tdew]]) / (EToTable[[#This Row],[Tdew]]+237.3)), "")</f>
        <v/>
      </c>
      <c r="W168" s="30" t="str">
        <f xml:space="preserve"> EToTable[[#This Row],[e° (Tdew)]]</f>
        <v/>
      </c>
      <c r="X168" s="28" t="str">
        <f>IF(AND(ISNUMBER(EToTable[[#This Row],[es]]), ISNUMBER(EToTable[[#This Row],[ea]])), EToTable[[#This Row],[es]]-EToTable[[#This Row],[ea]], "")</f>
        <v/>
      </c>
      <c r="Y168" s="35" t="str">
        <f>IF(ISNUMBER(EToTable[[#This Row],[Ra]]), (as+bs)*EToTable[[#This Row],[Ra]], "")</f>
        <v/>
      </c>
      <c r="Z16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8" s="35" t="str">
        <f>IF(ISNUMBER(EToTable[[#This Row],[Rs]]), (1-albedo)*EToTable[[#This Row],[Rs]], "")</f>
        <v/>
      </c>
      <c r="AB16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8" s="35" t="str">
        <f>IF(AND(ISNUMBER(EToTable[[#This Row],[Rns]]), ISNUMBER(EToTable[[#This Row],[Rnl]])), EToTable[[#This Row],[Rns]]-EToTable[[#This Row],[Rnl]], "")</f>
        <v/>
      </c>
      <c r="AD16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69" spans="1:31" x14ac:dyDescent="0.25">
      <c r="A169" s="20"/>
      <c r="B169" s="21"/>
      <c r="C169" s="22"/>
      <c r="D169" s="23"/>
      <c r="E169" s="46"/>
      <c r="F169" s="23"/>
      <c r="G16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69" s="44" t="str">
        <f>IF(AND(ISNUMBER(EToTable[[#This Row],[Сана]]), ISNUMBER(EToTable[[#This Row],[Тмин
(°С)]])), EToTable[[#This Row],[Тмин
(°С)]]-TdewSubtract, "")</f>
        <v/>
      </c>
      <c r="I169" s="38" t="str">
        <f>IF(ISNUMBER(EToTable[[#This Row],[Сана]]), _xlfn.DAYS(EToTable[[#This Row],[Сана]], "1/1/" &amp; YEAR(EToTable[[#This Row],[Сана]])) + 1, "")</f>
        <v/>
      </c>
      <c r="J169" s="35" t="str">
        <f>IF(AND(ISNUMBER(Altitude), ISNUMBER(EToTable[[#This Row],[Сана]])),  ROUND(101.3 * POWER( (293-0.0065 * Altitude) / 293, 5.26), 2), "")</f>
        <v/>
      </c>
      <c r="K169" s="33" t="str">
        <f>IF(ISNUMBER(EToTable[[#This Row],[P]]), (Cp * EToTable[[#This Row],[P]]) / (0.622 * 2.45), "")</f>
        <v/>
      </c>
      <c r="L16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69" s="35" t="str">
        <f>IF(ISNUMBER(EToTable[[#This Row],[J]]), 0.409  * SIN( (2*PI()/365) * EToTable[[#This Row],[J]] - 1.39), "")</f>
        <v/>
      </c>
      <c r="N169" s="30" t="str">
        <f>IF(ISNUMBER(EToTable[[#This Row],[J]]), ROUND(1+0.033 * COS( (2*PI()/365) * EToTable[[#This Row],[J]]), 4), "")</f>
        <v/>
      </c>
      <c r="O169" s="36" t="str">
        <f>IF(AND(ISNUMBER(Latitude), ISNUMBER(EToTable[[#This Row],[Сана]])), ROUND((Latitude / 180) * PI(), 3), "")</f>
        <v/>
      </c>
      <c r="P169" s="35" t="str">
        <f>IF(AND(ISNUMBER(EToTable[[#This Row],[φ]]), ISNUMBER(EToTable[[#This Row],[δ (rad)]])), ACOS( - 1 * TAN(EToTable[[#This Row],[φ]]) * TAN(EToTable[[#This Row],[δ (rad)]])), "")</f>
        <v/>
      </c>
      <c r="Q16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69" s="35" t="str">
        <f xml:space="preserve"> IF(ISNUMBER(EToTable[[#This Row],[ωs]]), ( 24 / PI()) * EToTable[[#This Row],[ωs]], "")</f>
        <v/>
      </c>
      <c r="S169" s="35" t="str">
        <f>IF(ISNUMBER(EToTable[[#This Row],[Тмин
(°С)]]), 0.6108 * EXP( 17.27 * EToTable[[#This Row],[Тмин
(°С)]] / (EToTable[[#This Row],[Тмин
(°С)]]+237.3)), "")</f>
        <v/>
      </c>
      <c r="T169" s="35" t="str">
        <f>IF(ISNUMBER(EToTable[[#This Row],[Тмакс
(°С)]]), 0.6108 * EXP( 17.27 * EToTable[[#This Row],[Тмакс
(°С)]] / (EToTable[[#This Row],[Тмакс
(°С)]]+237.3)), "")</f>
        <v/>
      </c>
      <c r="U169" s="35" t="str">
        <f>IF(AND(ISNUMBER(EToTable[[#This Row],[e° (Tmin)]]), ISNUMBER(EToTable[[#This Row],[e° (Tmax)]])), (EToTable[[#This Row],[e° (Tmax)]]+EToTable[[#This Row],[e° (Tmin)]])/2, "")</f>
        <v/>
      </c>
      <c r="V169" s="28" t="str">
        <f>IF(ISNUMBER(EToTable[[#This Row],[Tdew]]), 0.6108 * EXP( 17.27 * (EToTable[[#This Row],[Tdew]]) / (EToTable[[#This Row],[Tdew]]+237.3)), "")</f>
        <v/>
      </c>
      <c r="W169" s="30" t="str">
        <f xml:space="preserve"> EToTable[[#This Row],[e° (Tdew)]]</f>
        <v/>
      </c>
      <c r="X169" s="28" t="str">
        <f>IF(AND(ISNUMBER(EToTable[[#This Row],[es]]), ISNUMBER(EToTable[[#This Row],[ea]])), EToTable[[#This Row],[es]]-EToTable[[#This Row],[ea]], "")</f>
        <v/>
      </c>
      <c r="Y169" s="35" t="str">
        <f>IF(ISNUMBER(EToTable[[#This Row],[Ra]]), (as+bs)*EToTable[[#This Row],[Ra]], "")</f>
        <v/>
      </c>
      <c r="Z16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69" s="35" t="str">
        <f>IF(ISNUMBER(EToTable[[#This Row],[Rs]]), (1-albedo)*EToTable[[#This Row],[Rs]], "")</f>
        <v/>
      </c>
      <c r="AB16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69" s="35" t="str">
        <f>IF(AND(ISNUMBER(EToTable[[#This Row],[Rns]]), ISNUMBER(EToTable[[#This Row],[Rnl]])), EToTable[[#This Row],[Rns]]-EToTable[[#This Row],[Rnl]], "")</f>
        <v/>
      </c>
      <c r="AD16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6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0" spans="1:31" x14ac:dyDescent="0.25">
      <c r="A170" s="20"/>
      <c r="B170" s="21"/>
      <c r="C170" s="22"/>
      <c r="D170" s="23"/>
      <c r="E170" s="46"/>
      <c r="F170" s="23"/>
      <c r="G17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0" s="44" t="str">
        <f>IF(AND(ISNUMBER(EToTable[[#This Row],[Сана]]), ISNUMBER(EToTable[[#This Row],[Тмин
(°С)]])), EToTable[[#This Row],[Тмин
(°С)]]-TdewSubtract, "")</f>
        <v/>
      </c>
      <c r="I170" s="38" t="str">
        <f>IF(ISNUMBER(EToTable[[#This Row],[Сана]]), _xlfn.DAYS(EToTable[[#This Row],[Сана]], "1/1/" &amp; YEAR(EToTable[[#This Row],[Сана]])) + 1, "")</f>
        <v/>
      </c>
      <c r="J170" s="35" t="str">
        <f>IF(AND(ISNUMBER(Altitude), ISNUMBER(EToTable[[#This Row],[Сана]])),  ROUND(101.3 * POWER( (293-0.0065 * Altitude) / 293, 5.26), 2), "")</f>
        <v/>
      </c>
      <c r="K170" s="33" t="str">
        <f>IF(ISNUMBER(EToTable[[#This Row],[P]]), (Cp * EToTable[[#This Row],[P]]) / (0.622 * 2.45), "")</f>
        <v/>
      </c>
      <c r="L17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0" s="35" t="str">
        <f>IF(ISNUMBER(EToTable[[#This Row],[J]]), 0.409  * SIN( (2*PI()/365) * EToTable[[#This Row],[J]] - 1.39), "")</f>
        <v/>
      </c>
      <c r="N170" s="30" t="str">
        <f>IF(ISNUMBER(EToTable[[#This Row],[J]]), ROUND(1+0.033 * COS( (2*PI()/365) * EToTable[[#This Row],[J]]), 4), "")</f>
        <v/>
      </c>
      <c r="O170" s="36" t="str">
        <f>IF(AND(ISNUMBER(Latitude), ISNUMBER(EToTable[[#This Row],[Сана]])), ROUND((Latitude / 180) * PI(), 3), "")</f>
        <v/>
      </c>
      <c r="P170" s="35" t="str">
        <f>IF(AND(ISNUMBER(EToTable[[#This Row],[φ]]), ISNUMBER(EToTable[[#This Row],[δ (rad)]])), ACOS( - 1 * TAN(EToTable[[#This Row],[φ]]) * TAN(EToTable[[#This Row],[δ (rad)]])), "")</f>
        <v/>
      </c>
      <c r="Q17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0" s="35" t="str">
        <f xml:space="preserve"> IF(ISNUMBER(EToTable[[#This Row],[ωs]]), ( 24 / PI()) * EToTable[[#This Row],[ωs]], "")</f>
        <v/>
      </c>
      <c r="S170" s="35" t="str">
        <f>IF(ISNUMBER(EToTable[[#This Row],[Тмин
(°С)]]), 0.6108 * EXP( 17.27 * EToTable[[#This Row],[Тмин
(°С)]] / (EToTable[[#This Row],[Тмин
(°С)]]+237.3)), "")</f>
        <v/>
      </c>
      <c r="T170" s="35" t="str">
        <f>IF(ISNUMBER(EToTable[[#This Row],[Тмакс
(°С)]]), 0.6108 * EXP( 17.27 * EToTable[[#This Row],[Тмакс
(°С)]] / (EToTable[[#This Row],[Тмакс
(°С)]]+237.3)), "")</f>
        <v/>
      </c>
      <c r="U170" s="35" t="str">
        <f>IF(AND(ISNUMBER(EToTable[[#This Row],[e° (Tmin)]]), ISNUMBER(EToTable[[#This Row],[e° (Tmax)]])), (EToTable[[#This Row],[e° (Tmax)]]+EToTable[[#This Row],[e° (Tmin)]])/2, "")</f>
        <v/>
      </c>
      <c r="V170" s="28" t="str">
        <f>IF(ISNUMBER(EToTable[[#This Row],[Tdew]]), 0.6108 * EXP( 17.27 * (EToTable[[#This Row],[Tdew]]) / (EToTable[[#This Row],[Tdew]]+237.3)), "")</f>
        <v/>
      </c>
      <c r="W170" s="30" t="str">
        <f xml:space="preserve"> EToTable[[#This Row],[e° (Tdew)]]</f>
        <v/>
      </c>
      <c r="X170" s="28" t="str">
        <f>IF(AND(ISNUMBER(EToTable[[#This Row],[es]]), ISNUMBER(EToTable[[#This Row],[ea]])), EToTable[[#This Row],[es]]-EToTable[[#This Row],[ea]], "")</f>
        <v/>
      </c>
      <c r="Y170" s="35" t="str">
        <f>IF(ISNUMBER(EToTable[[#This Row],[Ra]]), (as+bs)*EToTable[[#This Row],[Ra]], "")</f>
        <v/>
      </c>
      <c r="Z17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0" s="35" t="str">
        <f>IF(ISNUMBER(EToTable[[#This Row],[Rs]]), (1-albedo)*EToTable[[#This Row],[Rs]], "")</f>
        <v/>
      </c>
      <c r="AB17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0" s="35" t="str">
        <f>IF(AND(ISNUMBER(EToTable[[#This Row],[Rns]]), ISNUMBER(EToTable[[#This Row],[Rnl]])), EToTable[[#This Row],[Rns]]-EToTable[[#This Row],[Rnl]], "")</f>
        <v/>
      </c>
      <c r="AD17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1" spans="1:31" x14ac:dyDescent="0.25">
      <c r="A171" s="20"/>
      <c r="B171" s="21"/>
      <c r="C171" s="22"/>
      <c r="D171" s="23"/>
      <c r="E171" s="46"/>
      <c r="F171" s="23"/>
      <c r="G17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1" s="44" t="str">
        <f>IF(AND(ISNUMBER(EToTable[[#This Row],[Сана]]), ISNUMBER(EToTable[[#This Row],[Тмин
(°С)]])), EToTable[[#This Row],[Тмин
(°С)]]-TdewSubtract, "")</f>
        <v/>
      </c>
      <c r="I171" s="38" t="str">
        <f>IF(ISNUMBER(EToTable[[#This Row],[Сана]]), _xlfn.DAYS(EToTable[[#This Row],[Сана]], "1/1/" &amp; YEAR(EToTable[[#This Row],[Сана]])) + 1, "")</f>
        <v/>
      </c>
      <c r="J171" s="35" t="str">
        <f>IF(AND(ISNUMBER(Altitude), ISNUMBER(EToTable[[#This Row],[Сана]])),  ROUND(101.3 * POWER( (293-0.0065 * Altitude) / 293, 5.26), 2), "")</f>
        <v/>
      </c>
      <c r="K171" s="33" t="str">
        <f>IF(ISNUMBER(EToTable[[#This Row],[P]]), (Cp * EToTable[[#This Row],[P]]) / (0.622 * 2.45), "")</f>
        <v/>
      </c>
      <c r="L17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1" s="35" t="str">
        <f>IF(ISNUMBER(EToTable[[#This Row],[J]]), 0.409  * SIN( (2*PI()/365) * EToTable[[#This Row],[J]] - 1.39), "")</f>
        <v/>
      </c>
      <c r="N171" s="30" t="str">
        <f>IF(ISNUMBER(EToTable[[#This Row],[J]]), ROUND(1+0.033 * COS( (2*PI()/365) * EToTable[[#This Row],[J]]), 4), "")</f>
        <v/>
      </c>
      <c r="O171" s="36" t="str">
        <f>IF(AND(ISNUMBER(Latitude), ISNUMBER(EToTable[[#This Row],[Сана]])), ROUND((Latitude / 180) * PI(), 3), "")</f>
        <v/>
      </c>
      <c r="P171" s="35" t="str">
        <f>IF(AND(ISNUMBER(EToTable[[#This Row],[φ]]), ISNUMBER(EToTable[[#This Row],[δ (rad)]])), ACOS( - 1 * TAN(EToTable[[#This Row],[φ]]) * TAN(EToTable[[#This Row],[δ (rad)]])), "")</f>
        <v/>
      </c>
      <c r="Q17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1" s="35" t="str">
        <f xml:space="preserve"> IF(ISNUMBER(EToTable[[#This Row],[ωs]]), ( 24 / PI()) * EToTable[[#This Row],[ωs]], "")</f>
        <v/>
      </c>
      <c r="S171" s="35" t="str">
        <f>IF(ISNUMBER(EToTable[[#This Row],[Тмин
(°С)]]), 0.6108 * EXP( 17.27 * EToTable[[#This Row],[Тмин
(°С)]] / (EToTable[[#This Row],[Тмин
(°С)]]+237.3)), "")</f>
        <v/>
      </c>
      <c r="T171" s="35" t="str">
        <f>IF(ISNUMBER(EToTable[[#This Row],[Тмакс
(°С)]]), 0.6108 * EXP( 17.27 * EToTable[[#This Row],[Тмакс
(°С)]] / (EToTable[[#This Row],[Тмакс
(°С)]]+237.3)), "")</f>
        <v/>
      </c>
      <c r="U171" s="35" t="str">
        <f>IF(AND(ISNUMBER(EToTable[[#This Row],[e° (Tmin)]]), ISNUMBER(EToTable[[#This Row],[e° (Tmax)]])), (EToTable[[#This Row],[e° (Tmax)]]+EToTable[[#This Row],[e° (Tmin)]])/2, "")</f>
        <v/>
      </c>
      <c r="V171" s="28" t="str">
        <f>IF(ISNUMBER(EToTable[[#This Row],[Tdew]]), 0.6108 * EXP( 17.27 * (EToTable[[#This Row],[Tdew]]) / (EToTable[[#This Row],[Tdew]]+237.3)), "")</f>
        <v/>
      </c>
      <c r="W171" s="30" t="str">
        <f xml:space="preserve"> EToTable[[#This Row],[e° (Tdew)]]</f>
        <v/>
      </c>
      <c r="X171" s="28" t="str">
        <f>IF(AND(ISNUMBER(EToTable[[#This Row],[es]]), ISNUMBER(EToTable[[#This Row],[ea]])), EToTable[[#This Row],[es]]-EToTable[[#This Row],[ea]], "")</f>
        <v/>
      </c>
      <c r="Y171" s="35" t="str">
        <f>IF(ISNUMBER(EToTable[[#This Row],[Ra]]), (as+bs)*EToTable[[#This Row],[Ra]], "")</f>
        <v/>
      </c>
      <c r="Z17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1" s="35" t="str">
        <f>IF(ISNUMBER(EToTable[[#This Row],[Rs]]), (1-albedo)*EToTable[[#This Row],[Rs]], "")</f>
        <v/>
      </c>
      <c r="AB17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1" s="35" t="str">
        <f>IF(AND(ISNUMBER(EToTable[[#This Row],[Rns]]), ISNUMBER(EToTable[[#This Row],[Rnl]])), EToTable[[#This Row],[Rns]]-EToTable[[#This Row],[Rnl]], "")</f>
        <v/>
      </c>
      <c r="AD17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2" spans="1:31" x14ac:dyDescent="0.25">
      <c r="A172" s="20"/>
      <c r="B172" s="21"/>
      <c r="C172" s="22"/>
      <c r="D172" s="23"/>
      <c r="E172" s="46"/>
      <c r="F172" s="23"/>
      <c r="G17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2" s="44" t="str">
        <f>IF(AND(ISNUMBER(EToTable[[#This Row],[Сана]]), ISNUMBER(EToTable[[#This Row],[Тмин
(°С)]])), EToTable[[#This Row],[Тмин
(°С)]]-TdewSubtract, "")</f>
        <v/>
      </c>
      <c r="I172" s="38" t="str">
        <f>IF(ISNUMBER(EToTable[[#This Row],[Сана]]), _xlfn.DAYS(EToTable[[#This Row],[Сана]], "1/1/" &amp; YEAR(EToTable[[#This Row],[Сана]])) + 1, "")</f>
        <v/>
      </c>
      <c r="J172" s="35" t="str">
        <f>IF(AND(ISNUMBER(Altitude), ISNUMBER(EToTable[[#This Row],[Сана]])),  ROUND(101.3 * POWER( (293-0.0065 * Altitude) / 293, 5.26), 2), "")</f>
        <v/>
      </c>
      <c r="K172" s="33" t="str">
        <f>IF(ISNUMBER(EToTable[[#This Row],[P]]), (Cp * EToTable[[#This Row],[P]]) / (0.622 * 2.45), "")</f>
        <v/>
      </c>
      <c r="L17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2" s="35" t="str">
        <f>IF(ISNUMBER(EToTable[[#This Row],[J]]), 0.409  * SIN( (2*PI()/365) * EToTable[[#This Row],[J]] - 1.39), "")</f>
        <v/>
      </c>
      <c r="N172" s="30" t="str">
        <f>IF(ISNUMBER(EToTable[[#This Row],[J]]), ROUND(1+0.033 * COS( (2*PI()/365) * EToTable[[#This Row],[J]]), 4), "")</f>
        <v/>
      </c>
      <c r="O172" s="36" t="str">
        <f>IF(AND(ISNUMBER(Latitude), ISNUMBER(EToTable[[#This Row],[Сана]])), ROUND((Latitude / 180) * PI(), 3), "")</f>
        <v/>
      </c>
      <c r="P172" s="35" t="str">
        <f>IF(AND(ISNUMBER(EToTable[[#This Row],[φ]]), ISNUMBER(EToTable[[#This Row],[δ (rad)]])), ACOS( - 1 * TAN(EToTable[[#This Row],[φ]]) * TAN(EToTable[[#This Row],[δ (rad)]])), "")</f>
        <v/>
      </c>
      <c r="Q17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2" s="35" t="str">
        <f xml:space="preserve"> IF(ISNUMBER(EToTable[[#This Row],[ωs]]), ( 24 / PI()) * EToTable[[#This Row],[ωs]], "")</f>
        <v/>
      </c>
      <c r="S172" s="35" t="str">
        <f>IF(ISNUMBER(EToTable[[#This Row],[Тмин
(°С)]]), 0.6108 * EXP( 17.27 * EToTable[[#This Row],[Тмин
(°С)]] / (EToTable[[#This Row],[Тмин
(°С)]]+237.3)), "")</f>
        <v/>
      </c>
      <c r="T172" s="35" t="str">
        <f>IF(ISNUMBER(EToTable[[#This Row],[Тмакс
(°С)]]), 0.6108 * EXP( 17.27 * EToTable[[#This Row],[Тмакс
(°С)]] / (EToTable[[#This Row],[Тмакс
(°С)]]+237.3)), "")</f>
        <v/>
      </c>
      <c r="U172" s="35" t="str">
        <f>IF(AND(ISNUMBER(EToTable[[#This Row],[e° (Tmin)]]), ISNUMBER(EToTable[[#This Row],[e° (Tmax)]])), (EToTable[[#This Row],[e° (Tmax)]]+EToTable[[#This Row],[e° (Tmin)]])/2, "")</f>
        <v/>
      </c>
      <c r="V172" s="28" t="str">
        <f>IF(ISNUMBER(EToTable[[#This Row],[Tdew]]), 0.6108 * EXP( 17.27 * (EToTable[[#This Row],[Tdew]]) / (EToTable[[#This Row],[Tdew]]+237.3)), "")</f>
        <v/>
      </c>
      <c r="W172" s="30" t="str">
        <f xml:space="preserve"> EToTable[[#This Row],[e° (Tdew)]]</f>
        <v/>
      </c>
      <c r="X172" s="28" t="str">
        <f>IF(AND(ISNUMBER(EToTable[[#This Row],[es]]), ISNUMBER(EToTable[[#This Row],[ea]])), EToTable[[#This Row],[es]]-EToTable[[#This Row],[ea]], "")</f>
        <v/>
      </c>
      <c r="Y172" s="35" t="str">
        <f>IF(ISNUMBER(EToTable[[#This Row],[Ra]]), (as+bs)*EToTable[[#This Row],[Ra]], "")</f>
        <v/>
      </c>
      <c r="Z17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2" s="35" t="str">
        <f>IF(ISNUMBER(EToTable[[#This Row],[Rs]]), (1-albedo)*EToTable[[#This Row],[Rs]], "")</f>
        <v/>
      </c>
      <c r="AB17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2" s="35" t="str">
        <f>IF(AND(ISNUMBER(EToTable[[#This Row],[Rns]]), ISNUMBER(EToTable[[#This Row],[Rnl]])), EToTable[[#This Row],[Rns]]-EToTable[[#This Row],[Rnl]], "")</f>
        <v/>
      </c>
      <c r="AD17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3" spans="1:31" x14ac:dyDescent="0.25">
      <c r="A173" s="20"/>
      <c r="B173" s="21"/>
      <c r="C173" s="22"/>
      <c r="D173" s="23"/>
      <c r="E173" s="46"/>
      <c r="F173" s="23"/>
      <c r="G17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3" s="44" t="str">
        <f>IF(AND(ISNUMBER(EToTable[[#This Row],[Сана]]), ISNUMBER(EToTable[[#This Row],[Тмин
(°С)]])), EToTable[[#This Row],[Тмин
(°С)]]-TdewSubtract, "")</f>
        <v/>
      </c>
      <c r="I173" s="38" t="str">
        <f>IF(ISNUMBER(EToTable[[#This Row],[Сана]]), _xlfn.DAYS(EToTable[[#This Row],[Сана]], "1/1/" &amp; YEAR(EToTable[[#This Row],[Сана]])) + 1, "")</f>
        <v/>
      </c>
      <c r="J173" s="35" t="str">
        <f>IF(AND(ISNUMBER(Altitude), ISNUMBER(EToTable[[#This Row],[Сана]])),  ROUND(101.3 * POWER( (293-0.0065 * Altitude) / 293, 5.26), 2), "")</f>
        <v/>
      </c>
      <c r="K173" s="33" t="str">
        <f>IF(ISNUMBER(EToTable[[#This Row],[P]]), (Cp * EToTable[[#This Row],[P]]) / (0.622 * 2.45), "")</f>
        <v/>
      </c>
      <c r="L17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3" s="35" t="str">
        <f>IF(ISNUMBER(EToTable[[#This Row],[J]]), 0.409  * SIN( (2*PI()/365) * EToTable[[#This Row],[J]] - 1.39), "")</f>
        <v/>
      </c>
      <c r="N173" s="30" t="str">
        <f>IF(ISNUMBER(EToTable[[#This Row],[J]]), ROUND(1+0.033 * COS( (2*PI()/365) * EToTable[[#This Row],[J]]), 4), "")</f>
        <v/>
      </c>
      <c r="O173" s="36" t="str">
        <f>IF(AND(ISNUMBER(Latitude), ISNUMBER(EToTable[[#This Row],[Сана]])), ROUND((Latitude / 180) * PI(), 3), "")</f>
        <v/>
      </c>
      <c r="P173" s="35" t="str">
        <f>IF(AND(ISNUMBER(EToTable[[#This Row],[φ]]), ISNUMBER(EToTable[[#This Row],[δ (rad)]])), ACOS( - 1 * TAN(EToTable[[#This Row],[φ]]) * TAN(EToTable[[#This Row],[δ (rad)]])), "")</f>
        <v/>
      </c>
      <c r="Q17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3" s="35" t="str">
        <f xml:space="preserve"> IF(ISNUMBER(EToTable[[#This Row],[ωs]]), ( 24 / PI()) * EToTable[[#This Row],[ωs]], "")</f>
        <v/>
      </c>
      <c r="S173" s="35" t="str">
        <f>IF(ISNUMBER(EToTable[[#This Row],[Тмин
(°С)]]), 0.6108 * EXP( 17.27 * EToTable[[#This Row],[Тмин
(°С)]] / (EToTable[[#This Row],[Тмин
(°С)]]+237.3)), "")</f>
        <v/>
      </c>
      <c r="T173" s="35" t="str">
        <f>IF(ISNUMBER(EToTable[[#This Row],[Тмакс
(°С)]]), 0.6108 * EXP( 17.27 * EToTable[[#This Row],[Тмакс
(°С)]] / (EToTable[[#This Row],[Тмакс
(°С)]]+237.3)), "")</f>
        <v/>
      </c>
      <c r="U173" s="35" t="str">
        <f>IF(AND(ISNUMBER(EToTable[[#This Row],[e° (Tmin)]]), ISNUMBER(EToTable[[#This Row],[e° (Tmax)]])), (EToTable[[#This Row],[e° (Tmax)]]+EToTable[[#This Row],[e° (Tmin)]])/2, "")</f>
        <v/>
      </c>
      <c r="V173" s="28" t="str">
        <f>IF(ISNUMBER(EToTable[[#This Row],[Tdew]]), 0.6108 * EXP( 17.27 * (EToTable[[#This Row],[Tdew]]) / (EToTable[[#This Row],[Tdew]]+237.3)), "")</f>
        <v/>
      </c>
      <c r="W173" s="30" t="str">
        <f xml:space="preserve"> EToTable[[#This Row],[e° (Tdew)]]</f>
        <v/>
      </c>
      <c r="X173" s="28" t="str">
        <f>IF(AND(ISNUMBER(EToTable[[#This Row],[es]]), ISNUMBER(EToTable[[#This Row],[ea]])), EToTable[[#This Row],[es]]-EToTable[[#This Row],[ea]], "")</f>
        <v/>
      </c>
      <c r="Y173" s="35" t="str">
        <f>IF(ISNUMBER(EToTable[[#This Row],[Ra]]), (as+bs)*EToTable[[#This Row],[Ra]], "")</f>
        <v/>
      </c>
      <c r="Z17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3" s="35" t="str">
        <f>IF(ISNUMBER(EToTable[[#This Row],[Rs]]), (1-albedo)*EToTable[[#This Row],[Rs]], "")</f>
        <v/>
      </c>
      <c r="AB17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3" s="35" t="str">
        <f>IF(AND(ISNUMBER(EToTable[[#This Row],[Rns]]), ISNUMBER(EToTable[[#This Row],[Rnl]])), EToTable[[#This Row],[Rns]]-EToTable[[#This Row],[Rnl]], "")</f>
        <v/>
      </c>
      <c r="AD17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4" spans="1:31" x14ac:dyDescent="0.25">
      <c r="A174" s="20"/>
      <c r="B174" s="21"/>
      <c r="C174" s="22"/>
      <c r="D174" s="23"/>
      <c r="E174" s="46"/>
      <c r="F174" s="23"/>
      <c r="G17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4" s="44" t="str">
        <f>IF(AND(ISNUMBER(EToTable[[#This Row],[Сана]]), ISNUMBER(EToTable[[#This Row],[Тмин
(°С)]])), EToTable[[#This Row],[Тмин
(°С)]]-TdewSubtract, "")</f>
        <v/>
      </c>
      <c r="I174" s="38" t="str">
        <f>IF(ISNUMBER(EToTable[[#This Row],[Сана]]), _xlfn.DAYS(EToTable[[#This Row],[Сана]], "1/1/" &amp; YEAR(EToTable[[#This Row],[Сана]])) + 1, "")</f>
        <v/>
      </c>
      <c r="J174" s="35" t="str">
        <f>IF(AND(ISNUMBER(Altitude), ISNUMBER(EToTable[[#This Row],[Сана]])),  ROUND(101.3 * POWER( (293-0.0065 * Altitude) / 293, 5.26), 2), "")</f>
        <v/>
      </c>
      <c r="K174" s="33" t="str">
        <f>IF(ISNUMBER(EToTable[[#This Row],[P]]), (Cp * EToTable[[#This Row],[P]]) / (0.622 * 2.45), "")</f>
        <v/>
      </c>
      <c r="L17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4" s="35" t="str">
        <f>IF(ISNUMBER(EToTable[[#This Row],[J]]), 0.409  * SIN( (2*PI()/365) * EToTable[[#This Row],[J]] - 1.39), "")</f>
        <v/>
      </c>
      <c r="N174" s="30" t="str">
        <f>IF(ISNUMBER(EToTable[[#This Row],[J]]), ROUND(1+0.033 * COS( (2*PI()/365) * EToTable[[#This Row],[J]]), 4), "")</f>
        <v/>
      </c>
      <c r="O174" s="36" t="str">
        <f>IF(AND(ISNUMBER(Latitude), ISNUMBER(EToTable[[#This Row],[Сана]])), ROUND((Latitude / 180) * PI(), 3), "")</f>
        <v/>
      </c>
      <c r="P174" s="35" t="str">
        <f>IF(AND(ISNUMBER(EToTable[[#This Row],[φ]]), ISNUMBER(EToTable[[#This Row],[δ (rad)]])), ACOS( - 1 * TAN(EToTable[[#This Row],[φ]]) * TAN(EToTable[[#This Row],[δ (rad)]])), "")</f>
        <v/>
      </c>
      <c r="Q17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4" s="35" t="str">
        <f xml:space="preserve"> IF(ISNUMBER(EToTable[[#This Row],[ωs]]), ( 24 / PI()) * EToTable[[#This Row],[ωs]], "")</f>
        <v/>
      </c>
      <c r="S174" s="35" t="str">
        <f>IF(ISNUMBER(EToTable[[#This Row],[Тмин
(°С)]]), 0.6108 * EXP( 17.27 * EToTable[[#This Row],[Тмин
(°С)]] / (EToTable[[#This Row],[Тмин
(°С)]]+237.3)), "")</f>
        <v/>
      </c>
      <c r="T174" s="35" t="str">
        <f>IF(ISNUMBER(EToTable[[#This Row],[Тмакс
(°С)]]), 0.6108 * EXP( 17.27 * EToTable[[#This Row],[Тмакс
(°С)]] / (EToTable[[#This Row],[Тмакс
(°С)]]+237.3)), "")</f>
        <v/>
      </c>
      <c r="U174" s="35" t="str">
        <f>IF(AND(ISNUMBER(EToTable[[#This Row],[e° (Tmin)]]), ISNUMBER(EToTable[[#This Row],[e° (Tmax)]])), (EToTable[[#This Row],[e° (Tmax)]]+EToTable[[#This Row],[e° (Tmin)]])/2, "")</f>
        <v/>
      </c>
      <c r="V174" s="28" t="str">
        <f>IF(ISNUMBER(EToTable[[#This Row],[Tdew]]), 0.6108 * EXP( 17.27 * (EToTable[[#This Row],[Tdew]]) / (EToTable[[#This Row],[Tdew]]+237.3)), "")</f>
        <v/>
      </c>
      <c r="W174" s="30" t="str">
        <f xml:space="preserve"> EToTable[[#This Row],[e° (Tdew)]]</f>
        <v/>
      </c>
      <c r="X174" s="28" t="str">
        <f>IF(AND(ISNUMBER(EToTable[[#This Row],[es]]), ISNUMBER(EToTable[[#This Row],[ea]])), EToTable[[#This Row],[es]]-EToTable[[#This Row],[ea]], "")</f>
        <v/>
      </c>
      <c r="Y174" s="35" t="str">
        <f>IF(ISNUMBER(EToTable[[#This Row],[Ra]]), (as+bs)*EToTable[[#This Row],[Ra]], "")</f>
        <v/>
      </c>
      <c r="Z17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4" s="35" t="str">
        <f>IF(ISNUMBER(EToTable[[#This Row],[Rs]]), (1-albedo)*EToTable[[#This Row],[Rs]], "")</f>
        <v/>
      </c>
      <c r="AB17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4" s="35" t="str">
        <f>IF(AND(ISNUMBER(EToTable[[#This Row],[Rns]]), ISNUMBER(EToTable[[#This Row],[Rnl]])), EToTable[[#This Row],[Rns]]-EToTable[[#This Row],[Rnl]], "")</f>
        <v/>
      </c>
      <c r="AD17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5" spans="1:31" x14ac:dyDescent="0.25">
      <c r="A175" s="20"/>
      <c r="B175" s="21"/>
      <c r="C175" s="22"/>
      <c r="D175" s="23"/>
      <c r="E175" s="46"/>
      <c r="F175" s="23"/>
      <c r="G17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5" s="44" t="str">
        <f>IF(AND(ISNUMBER(EToTable[[#This Row],[Сана]]), ISNUMBER(EToTable[[#This Row],[Тмин
(°С)]])), EToTable[[#This Row],[Тмин
(°С)]]-TdewSubtract, "")</f>
        <v/>
      </c>
      <c r="I175" s="38" t="str">
        <f>IF(ISNUMBER(EToTable[[#This Row],[Сана]]), _xlfn.DAYS(EToTable[[#This Row],[Сана]], "1/1/" &amp; YEAR(EToTable[[#This Row],[Сана]])) + 1, "")</f>
        <v/>
      </c>
      <c r="J175" s="35" t="str">
        <f>IF(AND(ISNUMBER(Altitude), ISNUMBER(EToTable[[#This Row],[Сана]])),  ROUND(101.3 * POWER( (293-0.0065 * Altitude) / 293, 5.26), 2), "")</f>
        <v/>
      </c>
      <c r="K175" s="33" t="str">
        <f>IF(ISNUMBER(EToTable[[#This Row],[P]]), (Cp * EToTable[[#This Row],[P]]) / (0.622 * 2.45), "")</f>
        <v/>
      </c>
      <c r="L17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5" s="35" t="str">
        <f>IF(ISNUMBER(EToTable[[#This Row],[J]]), 0.409  * SIN( (2*PI()/365) * EToTable[[#This Row],[J]] - 1.39), "")</f>
        <v/>
      </c>
      <c r="N175" s="30" t="str">
        <f>IF(ISNUMBER(EToTable[[#This Row],[J]]), ROUND(1+0.033 * COS( (2*PI()/365) * EToTable[[#This Row],[J]]), 4), "")</f>
        <v/>
      </c>
      <c r="O175" s="36" t="str">
        <f>IF(AND(ISNUMBER(Latitude), ISNUMBER(EToTable[[#This Row],[Сана]])), ROUND((Latitude / 180) * PI(), 3), "")</f>
        <v/>
      </c>
      <c r="P175" s="35" t="str">
        <f>IF(AND(ISNUMBER(EToTable[[#This Row],[φ]]), ISNUMBER(EToTable[[#This Row],[δ (rad)]])), ACOS( - 1 * TAN(EToTable[[#This Row],[φ]]) * TAN(EToTable[[#This Row],[δ (rad)]])), "")</f>
        <v/>
      </c>
      <c r="Q17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5" s="35" t="str">
        <f xml:space="preserve"> IF(ISNUMBER(EToTable[[#This Row],[ωs]]), ( 24 / PI()) * EToTable[[#This Row],[ωs]], "")</f>
        <v/>
      </c>
      <c r="S175" s="35" t="str">
        <f>IF(ISNUMBER(EToTable[[#This Row],[Тмин
(°С)]]), 0.6108 * EXP( 17.27 * EToTable[[#This Row],[Тмин
(°С)]] / (EToTable[[#This Row],[Тмин
(°С)]]+237.3)), "")</f>
        <v/>
      </c>
      <c r="T175" s="35" t="str">
        <f>IF(ISNUMBER(EToTable[[#This Row],[Тмакс
(°С)]]), 0.6108 * EXP( 17.27 * EToTable[[#This Row],[Тмакс
(°С)]] / (EToTable[[#This Row],[Тмакс
(°С)]]+237.3)), "")</f>
        <v/>
      </c>
      <c r="U175" s="35" t="str">
        <f>IF(AND(ISNUMBER(EToTable[[#This Row],[e° (Tmin)]]), ISNUMBER(EToTable[[#This Row],[e° (Tmax)]])), (EToTable[[#This Row],[e° (Tmax)]]+EToTable[[#This Row],[e° (Tmin)]])/2, "")</f>
        <v/>
      </c>
      <c r="V175" s="28" t="str">
        <f>IF(ISNUMBER(EToTable[[#This Row],[Tdew]]), 0.6108 * EXP( 17.27 * (EToTable[[#This Row],[Tdew]]) / (EToTable[[#This Row],[Tdew]]+237.3)), "")</f>
        <v/>
      </c>
      <c r="W175" s="30" t="str">
        <f xml:space="preserve"> EToTable[[#This Row],[e° (Tdew)]]</f>
        <v/>
      </c>
      <c r="X175" s="28" t="str">
        <f>IF(AND(ISNUMBER(EToTable[[#This Row],[es]]), ISNUMBER(EToTable[[#This Row],[ea]])), EToTable[[#This Row],[es]]-EToTable[[#This Row],[ea]], "")</f>
        <v/>
      </c>
      <c r="Y175" s="35" t="str">
        <f>IF(ISNUMBER(EToTable[[#This Row],[Ra]]), (as+bs)*EToTable[[#This Row],[Ra]], "")</f>
        <v/>
      </c>
      <c r="Z17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5" s="35" t="str">
        <f>IF(ISNUMBER(EToTable[[#This Row],[Rs]]), (1-albedo)*EToTable[[#This Row],[Rs]], "")</f>
        <v/>
      </c>
      <c r="AB17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5" s="35" t="str">
        <f>IF(AND(ISNUMBER(EToTable[[#This Row],[Rns]]), ISNUMBER(EToTable[[#This Row],[Rnl]])), EToTable[[#This Row],[Rns]]-EToTable[[#This Row],[Rnl]], "")</f>
        <v/>
      </c>
      <c r="AD17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6" spans="1:31" x14ac:dyDescent="0.25">
      <c r="A176" s="20"/>
      <c r="B176" s="21"/>
      <c r="C176" s="22"/>
      <c r="D176" s="23"/>
      <c r="E176" s="46"/>
      <c r="F176" s="23"/>
      <c r="G17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6" s="44" t="str">
        <f>IF(AND(ISNUMBER(EToTable[[#This Row],[Сана]]), ISNUMBER(EToTable[[#This Row],[Тмин
(°С)]])), EToTable[[#This Row],[Тмин
(°С)]]-TdewSubtract, "")</f>
        <v/>
      </c>
      <c r="I176" s="38" t="str">
        <f>IF(ISNUMBER(EToTable[[#This Row],[Сана]]), _xlfn.DAYS(EToTable[[#This Row],[Сана]], "1/1/" &amp; YEAR(EToTable[[#This Row],[Сана]])) + 1, "")</f>
        <v/>
      </c>
      <c r="J176" s="35" t="str">
        <f>IF(AND(ISNUMBER(Altitude), ISNUMBER(EToTable[[#This Row],[Сана]])),  ROUND(101.3 * POWER( (293-0.0065 * Altitude) / 293, 5.26), 2), "")</f>
        <v/>
      </c>
      <c r="K176" s="33" t="str">
        <f>IF(ISNUMBER(EToTable[[#This Row],[P]]), (Cp * EToTable[[#This Row],[P]]) / (0.622 * 2.45), "")</f>
        <v/>
      </c>
      <c r="L17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6" s="35" t="str">
        <f>IF(ISNUMBER(EToTable[[#This Row],[J]]), 0.409  * SIN( (2*PI()/365) * EToTable[[#This Row],[J]] - 1.39), "")</f>
        <v/>
      </c>
      <c r="N176" s="30" t="str">
        <f>IF(ISNUMBER(EToTable[[#This Row],[J]]), ROUND(1+0.033 * COS( (2*PI()/365) * EToTable[[#This Row],[J]]), 4), "")</f>
        <v/>
      </c>
      <c r="O176" s="36" t="str">
        <f>IF(AND(ISNUMBER(Latitude), ISNUMBER(EToTable[[#This Row],[Сана]])), ROUND((Latitude / 180) * PI(), 3), "")</f>
        <v/>
      </c>
      <c r="P176" s="35" t="str">
        <f>IF(AND(ISNUMBER(EToTable[[#This Row],[φ]]), ISNUMBER(EToTable[[#This Row],[δ (rad)]])), ACOS( - 1 * TAN(EToTable[[#This Row],[φ]]) * TAN(EToTable[[#This Row],[δ (rad)]])), "")</f>
        <v/>
      </c>
      <c r="Q17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6" s="35" t="str">
        <f xml:space="preserve"> IF(ISNUMBER(EToTable[[#This Row],[ωs]]), ( 24 / PI()) * EToTable[[#This Row],[ωs]], "")</f>
        <v/>
      </c>
      <c r="S176" s="35" t="str">
        <f>IF(ISNUMBER(EToTable[[#This Row],[Тмин
(°С)]]), 0.6108 * EXP( 17.27 * EToTable[[#This Row],[Тмин
(°С)]] / (EToTable[[#This Row],[Тмин
(°С)]]+237.3)), "")</f>
        <v/>
      </c>
      <c r="T176" s="35" t="str">
        <f>IF(ISNUMBER(EToTable[[#This Row],[Тмакс
(°С)]]), 0.6108 * EXP( 17.27 * EToTable[[#This Row],[Тмакс
(°С)]] / (EToTable[[#This Row],[Тмакс
(°С)]]+237.3)), "")</f>
        <v/>
      </c>
      <c r="U176" s="35" t="str">
        <f>IF(AND(ISNUMBER(EToTable[[#This Row],[e° (Tmin)]]), ISNUMBER(EToTable[[#This Row],[e° (Tmax)]])), (EToTable[[#This Row],[e° (Tmax)]]+EToTable[[#This Row],[e° (Tmin)]])/2, "")</f>
        <v/>
      </c>
      <c r="V176" s="28" t="str">
        <f>IF(ISNUMBER(EToTable[[#This Row],[Tdew]]), 0.6108 * EXP( 17.27 * (EToTable[[#This Row],[Tdew]]) / (EToTable[[#This Row],[Tdew]]+237.3)), "")</f>
        <v/>
      </c>
      <c r="W176" s="30" t="str">
        <f xml:space="preserve"> EToTable[[#This Row],[e° (Tdew)]]</f>
        <v/>
      </c>
      <c r="X176" s="28" t="str">
        <f>IF(AND(ISNUMBER(EToTable[[#This Row],[es]]), ISNUMBER(EToTable[[#This Row],[ea]])), EToTable[[#This Row],[es]]-EToTable[[#This Row],[ea]], "")</f>
        <v/>
      </c>
      <c r="Y176" s="35" t="str">
        <f>IF(ISNUMBER(EToTable[[#This Row],[Ra]]), (as+bs)*EToTable[[#This Row],[Ra]], "")</f>
        <v/>
      </c>
      <c r="Z17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6" s="35" t="str">
        <f>IF(ISNUMBER(EToTable[[#This Row],[Rs]]), (1-albedo)*EToTable[[#This Row],[Rs]], "")</f>
        <v/>
      </c>
      <c r="AB17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6" s="35" t="str">
        <f>IF(AND(ISNUMBER(EToTable[[#This Row],[Rns]]), ISNUMBER(EToTable[[#This Row],[Rnl]])), EToTable[[#This Row],[Rns]]-EToTable[[#This Row],[Rnl]], "")</f>
        <v/>
      </c>
      <c r="AD17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7" spans="1:31" x14ac:dyDescent="0.25">
      <c r="A177" s="20"/>
      <c r="B177" s="21"/>
      <c r="C177" s="22"/>
      <c r="D177" s="23"/>
      <c r="E177" s="46"/>
      <c r="F177" s="23"/>
      <c r="G17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7" s="44" t="str">
        <f>IF(AND(ISNUMBER(EToTable[[#This Row],[Сана]]), ISNUMBER(EToTable[[#This Row],[Тмин
(°С)]])), EToTable[[#This Row],[Тмин
(°С)]]-TdewSubtract, "")</f>
        <v/>
      </c>
      <c r="I177" s="38" t="str">
        <f>IF(ISNUMBER(EToTable[[#This Row],[Сана]]), _xlfn.DAYS(EToTable[[#This Row],[Сана]], "1/1/" &amp; YEAR(EToTable[[#This Row],[Сана]])) + 1, "")</f>
        <v/>
      </c>
      <c r="J177" s="35" t="str">
        <f>IF(AND(ISNUMBER(Altitude), ISNUMBER(EToTable[[#This Row],[Сана]])),  ROUND(101.3 * POWER( (293-0.0065 * Altitude) / 293, 5.26), 2), "")</f>
        <v/>
      </c>
      <c r="K177" s="33" t="str">
        <f>IF(ISNUMBER(EToTable[[#This Row],[P]]), (Cp * EToTable[[#This Row],[P]]) / (0.622 * 2.45), "")</f>
        <v/>
      </c>
      <c r="L17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7" s="35" t="str">
        <f>IF(ISNUMBER(EToTable[[#This Row],[J]]), 0.409  * SIN( (2*PI()/365) * EToTable[[#This Row],[J]] - 1.39), "")</f>
        <v/>
      </c>
      <c r="N177" s="30" t="str">
        <f>IF(ISNUMBER(EToTable[[#This Row],[J]]), ROUND(1+0.033 * COS( (2*PI()/365) * EToTable[[#This Row],[J]]), 4), "")</f>
        <v/>
      </c>
      <c r="O177" s="36" t="str">
        <f>IF(AND(ISNUMBER(Latitude), ISNUMBER(EToTable[[#This Row],[Сана]])), ROUND((Latitude / 180) * PI(), 3), "")</f>
        <v/>
      </c>
      <c r="P177" s="35" t="str">
        <f>IF(AND(ISNUMBER(EToTable[[#This Row],[φ]]), ISNUMBER(EToTable[[#This Row],[δ (rad)]])), ACOS( - 1 * TAN(EToTable[[#This Row],[φ]]) * TAN(EToTable[[#This Row],[δ (rad)]])), "")</f>
        <v/>
      </c>
      <c r="Q17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7" s="35" t="str">
        <f xml:space="preserve"> IF(ISNUMBER(EToTable[[#This Row],[ωs]]), ( 24 / PI()) * EToTable[[#This Row],[ωs]], "")</f>
        <v/>
      </c>
      <c r="S177" s="35" t="str">
        <f>IF(ISNUMBER(EToTable[[#This Row],[Тмин
(°С)]]), 0.6108 * EXP( 17.27 * EToTable[[#This Row],[Тмин
(°С)]] / (EToTable[[#This Row],[Тмин
(°С)]]+237.3)), "")</f>
        <v/>
      </c>
      <c r="T177" s="35" t="str">
        <f>IF(ISNUMBER(EToTable[[#This Row],[Тмакс
(°С)]]), 0.6108 * EXP( 17.27 * EToTable[[#This Row],[Тмакс
(°С)]] / (EToTable[[#This Row],[Тмакс
(°С)]]+237.3)), "")</f>
        <v/>
      </c>
      <c r="U177" s="35" t="str">
        <f>IF(AND(ISNUMBER(EToTable[[#This Row],[e° (Tmin)]]), ISNUMBER(EToTable[[#This Row],[e° (Tmax)]])), (EToTable[[#This Row],[e° (Tmax)]]+EToTable[[#This Row],[e° (Tmin)]])/2, "")</f>
        <v/>
      </c>
      <c r="V177" s="28" t="str">
        <f>IF(ISNUMBER(EToTable[[#This Row],[Tdew]]), 0.6108 * EXP( 17.27 * (EToTable[[#This Row],[Tdew]]) / (EToTable[[#This Row],[Tdew]]+237.3)), "")</f>
        <v/>
      </c>
      <c r="W177" s="30" t="str">
        <f xml:space="preserve"> EToTable[[#This Row],[e° (Tdew)]]</f>
        <v/>
      </c>
      <c r="X177" s="28" t="str">
        <f>IF(AND(ISNUMBER(EToTable[[#This Row],[es]]), ISNUMBER(EToTable[[#This Row],[ea]])), EToTable[[#This Row],[es]]-EToTable[[#This Row],[ea]], "")</f>
        <v/>
      </c>
      <c r="Y177" s="35" t="str">
        <f>IF(ISNUMBER(EToTable[[#This Row],[Ra]]), (as+bs)*EToTable[[#This Row],[Ra]], "")</f>
        <v/>
      </c>
      <c r="Z17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7" s="35" t="str">
        <f>IF(ISNUMBER(EToTable[[#This Row],[Rs]]), (1-albedo)*EToTable[[#This Row],[Rs]], "")</f>
        <v/>
      </c>
      <c r="AB17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7" s="35" t="str">
        <f>IF(AND(ISNUMBER(EToTable[[#This Row],[Rns]]), ISNUMBER(EToTable[[#This Row],[Rnl]])), EToTable[[#This Row],[Rns]]-EToTable[[#This Row],[Rnl]], "")</f>
        <v/>
      </c>
      <c r="AD17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8" spans="1:31" x14ac:dyDescent="0.25">
      <c r="A178" s="20"/>
      <c r="B178" s="21"/>
      <c r="C178" s="22"/>
      <c r="D178" s="23"/>
      <c r="E178" s="46"/>
      <c r="F178" s="23"/>
      <c r="G17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8" s="44" t="str">
        <f>IF(AND(ISNUMBER(EToTable[[#This Row],[Сана]]), ISNUMBER(EToTable[[#This Row],[Тмин
(°С)]])), EToTable[[#This Row],[Тмин
(°С)]]-TdewSubtract, "")</f>
        <v/>
      </c>
      <c r="I178" s="38" t="str">
        <f>IF(ISNUMBER(EToTable[[#This Row],[Сана]]), _xlfn.DAYS(EToTable[[#This Row],[Сана]], "1/1/" &amp; YEAR(EToTable[[#This Row],[Сана]])) + 1, "")</f>
        <v/>
      </c>
      <c r="J178" s="35" t="str">
        <f>IF(AND(ISNUMBER(Altitude), ISNUMBER(EToTable[[#This Row],[Сана]])),  ROUND(101.3 * POWER( (293-0.0065 * Altitude) / 293, 5.26), 2), "")</f>
        <v/>
      </c>
      <c r="K178" s="33" t="str">
        <f>IF(ISNUMBER(EToTable[[#This Row],[P]]), (Cp * EToTable[[#This Row],[P]]) / (0.622 * 2.45), "")</f>
        <v/>
      </c>
      <c r="L17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8" s="35" t="str">
        <f>IF(ISNUMBER(EToTable[[#This Row],[J]]), 0.409  * SIN( (2*PI()/365) * EToTable[[#This Row],[J]] - 1.39), "")</f>
        <v/>
      </c>
      <c r="N178" s="30" t="str">
        <f>IF(ISNUMBER(EToTable[[#This Row],[J]]), ROUND(1+0.033 * COS( (2*PI()/365) * EToTable[[#This Row],[J]]), 4), "")</f>
        <v/>
      </c>
      <c r="O178" s="36" t="str">
        <f>IF(AND(ISNUMBER(Latitude), ISNUMBER(EToTable[[#This Row],[Сана]])), ROUND((Latitude / 180) * PI(), 3), "")</f>
        <v/>
      </c>
      <c r="P178" s="35" t="str">
        <f>IF(AND(ISNUMBER(EToTable[[#This Row],[φ]]), ISNUMBER(EToTable[[#This Row],[δ (rad)]])), ACOS( - 1 * TAN(EToTable[[#This Row],[φ]]) * TAN(EToTable[[#This Row],[δ (rad)]])), "")</f>
        <v/>
      </c>
      <c r="Q17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8" s="35" t="str">
        <f xml:space="preserve"> IF(ISNUMBER(EToTable[[#This Row],[ωs]]), ( 24 / PI()) * EToTable[[#This Row],[ωs]], "")</f>
        <v/>
      </c>
      <c r="S178" s="35" t="str">
        <f>IF(ISNUMBER(EToTable[[#This Row],[Тмин
(°С)]]), 0.6108 * EXP( 17.27 * EToTable[[#This Row],[Тмин
(°С)]] / (EToTable[[#This Row],[Тмин
(°С)]]+237.3)), "")</f>
        <v/>
      </c>
      <c r="T178" s="35" t="str">
        <f>IF(ISNUMBER(EToTable[[#This Row],[Тмакс
(°С)]]), 0.6108 * EXP( 17.27 * EToTable[[#This Row],[Тмакс
(°С)]] / (EToTable[[#This Row],[Тмакс
(°С)]]+237.3)), "")</f>
        <v/>
      </c>
      <c r="U178" s="35" t="str">
        <f>IF(AND(ISNUMBER(EToTable[[#This Row],[e° (Tmin)]]), ISNUMBER(EToTable[[#This Row],[e° (Tmax)]])), (EToTable[[#This Row],[e° (Tmax)]]+EToTable[[#This Row],[e° (Tmin)]])/2, "")</f>
        <v/>
      </c>
      <c r="V178" s="28" t="str">
        <f>IF(ISNUMBER(EToTable[[#This Row],[Tdew]]), 0.6108 * EXP( 17.27 * (EToTable[[#This Row],[Tdew]]) / (EToTable[[#This Row],[Tdew]]+237.3)), "")</f>
        <v/>
      </c>
      <c r="W178" s="30" t="str">
        <f xml:space="preserve"> EToTable[[#This Row],[e° (Tdew)]]</f>
        <v/>
      </c>
      <c r="X178" s="28" t="str">
        <f>IF(AND(ISNUMBER(EToTable[[#This Row],[es]]), ISNUMBER(EToTable[[#This Row],[ea]])), EToTable[[#This Row],[es]]-EToTable[[#This Row],[ea]], "")</f>
        <v/>
      </c>
      <c r="Y178" s="35" t="str">
        <f>IF(ISNUMBER(EToTable[[#This Row],[Ra]]), (as+bs)*EToTable[[#This Row],[Ra]], "")</f>
        <v/>
      </c>
      <c r="Z17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8" s="35" t="str">
        <f>IF(ISNUMBER(EToTable[[#This Row],[Rs]]), (1-albedo)*EToTable[[#This Row],[Rs]], "")</f>
        <v/>
      </c>
      <c r="AB17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8" s="35" t="str">
        <f>IF(AND(ISNUMBER(EToTable[[#This Row],[Rns]]), ISNUMBER(EToTable[[#This Row],[Rnl]])), EToTable[[#This Row],[Rns]]-EToTable[[#This Row],[Rnl]], "")</f>
        <v/>
      </c>
      <c r="AD17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79" spans="1:31" x14ac:dyDescent="0.25">
      <c r="A179" s="20"/>
      <c r="B179" s="21"/>
      <c r="C179" s="22"/>
      <c r="D179" s="23"/>
      <c r="E179" s="46"/>
      <c r="F179" s="23"/>
      <c r="G17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79" s="44" t="str">
        <f>IF(AND(ISNUMBER(EToTable[[#This Row],[Сана]]), ISNUMBER(EToTable[[#This Row],[Тмин
(°С)]])), EToTable[[#This Row],[Тмин
(°С)]]-TdewSubtract, "")</f>
        <v/>
      </c>
      <c r="I179" s="38" t="str">
        <f>IF(ISNUMBER(EToTable[[#This Row],[Сана]]), _xlfn.DAYS(EToTable[[#This Row],[Сана]], "1/1/" &amp; YEAR(EToTable[[#This Row],[Сана]])) + 1, "")</f>
        <v/>
      </c>
      <c r="J179" s="35" t="str">
        <f>IF(AND(ISNUMBER(Altitude), ISNUMBER(EToTable[[#This Row],[Сана]])),  ROUND(101.3 * POWER( (293-0.0065 * Altitude) / 293, 5.26), 2), "")</f>
        <v/>
      </c>
      <c r="K179" s="33" t="str">
        <f>IF(ISNUMBER(EToTable[[#This Row],[P]]), (Cp * EToTable[[#This Row],[P]]) / (0.622 * 2.45), "")</f>
        <v/>
      </c>
      <c r="L17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79" s="35" t="str">
        <f>IF(ISNUMBER(EToTable[[#This Row],[J]]), 0.409  * SIN( (2*PI()/365) * EToTable[[#This Row],[J]] - 1.39), "")</f>
        <v/>
      </c>
      <c r="N179" s="30" t="str">
        <f>IF(ISNUMBER(EToTable[[#This Row],[J]]), ROUND(1+0.033 * COS( (2*PI()/365) * EToTable[[#This Row],[J]]), 4), "")</f>
        <v/>
      </c>
      <c r="O179" s="36" t="str">
        <f>IF(AND(ISNUMBER(Latitude), ISNUMBER(EToTable[[#This Row],[Сана]])), ROUND((Latitude / 180) * PI(), 3), "")</f>
        <v/>
      </c>
      <c r="P179" s="35" t="str">
        <f>IF(AND(ISNUMBER(EToTable[[#This Row],[φ]]), ISNUMBER(EToTable[[#This Row],[δ (rad)]])), ACOS( - 1 * TAN(EToTable[[#This Row],[φ]]) * TAN(EToTable[[#This Row],[δ (rad)]])), "")</f>
        <v/>
      </c>
      <c r="Q17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79" s="35" t="str">
        <f xml:space="preserve"> IF(ISNUMBER(EToTable[[#This Row],[ωs]]), ( 24 / PI()) * EToTable[[#This Row],[ωs]], "")</f>
        <v/>
      </c>
      <c r="S179" s="35" t="str">
        <f>IF(ISNUMBER(EToTable[[#This Row],[Тмин
(°С)]]), 0.6108 * EXP( 17.27 * EToTable[[#This Row],[Тмин
(°С)]] / (EToTable[[#This Row],[Тмин
(°С)]]+237.3)), "")</f>
        <v/>
      </c>
      <c r="T179" s="35" t="str">
        <f>IF(ISNUMBER(EToTable[[#This Row],[Тмакс
(°С)]]), 0.6108 * EXP( 17.27 * EToTable[[#This Row],[Тмакс
(°С)]] / (EToTable[[#This Row],[Тмакс
(°С)]]+237.3)), "")</f>
        <v/>
      </c>
      <c r="U179" s="35" t="str">
        <f>IF(AND(ISNUMBER(EToTable[[#This Row],[e° (Tmin)]]), ISNUMBER(EToTable[[#This Row],[e° (Tmax)]])), (EToTable[[#This Row],[e° (Tmax)]]+EToTable[[#This Row],[e° (Tmin)]])/2, "")</f>
        <v/>
      </c>
      <c r="V179" s="28" t="str">
        <f>IF(ISNUMBER(EToTable[[#This Row],[Tdew]]), 0.6108 * EXP( 17.27 * (EToTable[[#This Row],[Tdew]]) / (EToTable[[#This Row],[Tdew]]+237.3)), "")</f>
        <v/>
      </c>
      <c r="W179" s="30" t="str">
        <f xml:space="preserve"> EToTable[[#This Row],[e° (Tdew)]]</f>
        <v/>
      </c>
      <c r="X179" s="28" t="str">
        <f>IF(AND(ISNUMBER(EToTable[[#This Row],[es]]), ISNUMBER(EToTable[[#This Row],[ea]])), EToTable[[#This Row],[es]]-EToTable[[#This Row],[ea]], "")</f>
        <v/>
      </c>
      <c r="Y179" s="35" t="str">
        <f>IF(ISNUMBER(EToTable[[#This Row],[Ra]]), (as+bs)*EToTable[[#This Row],[Ra]], "")</f>
        <v/>
      </c>
      <c r="Z17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79" s="35" t="str">
        <f>IF(ISNUMBER(EToTable[[#This Row],[Rs]]), (1-albedo)*EToTable[[#This Row],[Rs]], "")</f>
        <v/>
      </c>
      <c r="AB17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79" s="35" t="str">
        <f>IF(AND(ISNUMBER(EToTable[[#This Row],[Rns]]), ISNUMBER(EToTable[[#This Row],[Rnl]])), EToTable[[#This Row],[Rns]]-EToTable[[#This Row],[Rnl]], "")</f>
        <v/>
      </c>
      <c r="AD17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7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0" spans="1:31" x14ac:dyDescent="0.25">
      <c r="A180" s="20"/>
      <c r="B180" s="21"/>
      <c r="C180" s="22"/>
      <c r="D180" s="23"/>
      <c r="E180" s="46"/>
      <c r="F180" s="23"/>
      <c r="G18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0" s="44" t="str">
        <f>IF(AND(ISNUMBER(EToTable[[#This Row],[Сана]]), ISNUMBER(EToTable[[#This Row],[Тмин
(°С)]])), EToTable[[#This Row],[Тмин
(°С)]]-TdewSubtract, "")</f>
        <v/>
      </c>
      <c r="I180" s="38" t="str">
        <f>IF(ISNUMBER(EToTable[[#This Row],[Сана]]), _xlfn.DAYS(EToTable[[#This Row],[Сана]], "1/1/" &amp; YEAR(EToTable[[#This Row],[Сана]])) + 1, "")</f>
        <v/>
      </c>
      <c r="J180" s="35" t="str">
        <f>IF(AND(ISNUMBER(Altitude), ISNUMBER(EToTable[[#This Row],[Сана]])),  ROUND(101.3 * POWER( (293-0.0065 * Altitude) / 293, 5.26), 2), "")</f>
        <v/>
      </c>
      <c r="K180" s="33" t="str">
        <f>IF(ISNUMBER(EToTable[[#This Row],[P]]), (Cp * EToTable[[#This Row],[P]]) / (0.622 * 2.45), "")</f>
        <v/>
      </c>
      <c r="L18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0" s="35" t="str">
        <f>IF(ISNUMBER(EToTable[[#This Row],[J]]), 0.409  * SIN( (2*PI()/365) * EToTable[[#This Row],[J]] - 1.39), "")</f>
        <v/>
      </c>
      <c r="N180" s="30" t="str">
        <f>IF(ISNUMBER(EToTable[[#This Row],[J]]), ROUND(1+0.033 * COS( (2*PI()/365) * EToTable[[#This Row],[J]]), 4), "")</f>
        <v/>
      </c>
      <c r="O180" s="36" t="str">
        <f>IF(AND(ISNUMBER(Latitude), ISNUMBER(EToTable[[#This Row],[Сана]])), ROUND((Latitude / 180) * PI(), 3), "")</f>
        <v/>
      </c>
      <c r="P180" s="35" t="str">
        <f>IF(AND(ISNUMBER(EToTable[[#This Row],[φ]]), ISNUMBER(EToTable[[#This Row],[δ (rad)]])), ACOS( - 1 * TAN(EToTable[[#This Row],[φ]]) * TAN(EToTable[[#This Row],[δ (rad)]])), "")</f>
        <v/>
      </c>
      <c r="Q18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0" s="35" t="str">
        <f xml:space="preserve"> IF(ISNUMBER(EToTable[[#This Row],[ωs]]), ( 24 / PI()) * EToTable[[#This Row],[ωs]], "")</f>
        <v/>
      </c>
      <c r="S180" s="35" t="str">
        <f>IF(ISNUMBER(EToTable[[#This Row],[Тмин
(°С)]]), 0.6108 * EXP( 17.27 * EToTable[[#This Row],[Тмин
(°С)]] / (EToTable[[#This Row],[Тмин
(°С)]]+237.3)), "")</f>
        <v/>
      </c>
      <c r="T180" s="35" t="str">
        <f>IF(ISNUMBER(EToTable[[#This Row],[Тмакс
(°С)]]), 0.6108 * EXP( 17.27 * EToTable[[#This Row],[Тмакс
(°С)]] / (EToTable[[#This Row],[Тмакс
(°С)]]+237.3)), "")</f>
        <v/>
      </c>
      <c r="U180" s="35" t="str">
        <f>IF(AND(ISNUMBER(EToTable[[#This Row],[e° (Tmin)]]), ISNUMBER(EToTable[[#This Row],[e° (Tmax)]])), (EToTable[[#This Row],[e° (Tmax)]]+EToTable[[#This Row],[e° (Tmin)]])/2, "")</f>
        <v/>
      </c>
      <c r="V180" s="28" t="str">
        <f>IF(ISNUMBER(EToTable[[#This Row],[Tdew]]), 0.6108 * EXP( 17.27 * (EToTable[[#This Row],[Tdew]]) / (EToTable[[#This Row],[Tdew]]+237.3)), "")</f>
        <v/>
      </c>
      <c r="W180" s="30" t="str">
        <f xml:space="preserve"> EToTable[[#This Row],[e° (Tdew)]]</f>
        <v/>
      </c>
      <c r="X180" s="28" t="str">
        <f>IF(AND(ISNUMBER(EToTable[[#This Row],[es]]), ISNUMBER(EToTable[[#This Row],[ea]])), EToTable[[#This Row],[es]]-EToTable[[#This Row],[ea]], "")</f>
        <v/>
      </c>
      <c r="Y180" s="35" t="str">
        <f>IF(ISNUMBER(EToTable[[#This Row],[Ra]]), (as+bs)*EToTable[[#This Row],[Ra]], "")</f>
        <v/>
      </c>
      <c r="Z18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0" s="35" t="str">
        <f>IF(ISNUMBER(EToTable[[#This Row],[Rs]]), (1-albedo)*EToTable[[#This Row],[Rs]], "")</f>
        <v/>
      </c>
      <c r="AB18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0" s="35" t="str">
        <f>IF(AND(ISNUMBER(EToTable[[#This Row],[Rns]]), ISNUMBER(EToTable[[#This Row],[Rnl]])), EToTable[[#This Row],[Rns]]-EToTable[[#This Row],[Rnl]], "")</f>
        <v/>
      </c>
      <c r="AD18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1" spans="1:31" x14ac:dyDescent="0.25">
      <c r="A181" s="20"/>
      <c r="B181" s="21"/>
      <c r="C181" s="22"/>
      <c r="D181" s="23"/>
      <c r="E181" s="46"/>
      <c r="F181" s="23"/>
      <c r="G18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1" s="44" t="str">
        <f>IF(AND(ISNUMBER(EToTable[[#This Row],[Сана]]), ISNUMBER(EToTable[[#This Row],[Тмин
(°С)]])), EToTable[[#This Row],[Тмин
(°С)]]-TdewSubtract, "")</f>
        <v/>
      </c>
      <c r="I181" s="38" t="str">
        <f>IF(ISNUMBER(EToTable[[#This Row],[Сана]]), _xlfn.DAYS(EToTable[[#This Row],[Сана]], "1/1/" &amp; YEAR(EToTable[[#This Row],[Сана]])) + 1, "")</f>
        <v/>
      </c>
      <c r="J181" s="35" t="str">
        <f>IF(AND(ISNUMBER(Altitude), ISNUMBER(EToTable[[#This Row],[Сана]])),  ROUND(101.3 * POWER( (293-0.0065 * Altitude) / 293, 5.26), 2), "")</f>
        <v/>
      </c>
      <c r="K181" s="33" t="str">
        <f>IF(ISNUMBER(EToTable[[#This Row],[P]]), (Cp * EToTable[[#This Row],[P]]) / (0.622 * 2.45), "")</f>
        <v/>
      </c>
      <c r="L18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1" s="35" t="str">
        <f>IF(ISNUMBER(EToTable[[#This Row],[J]]), 0.409  * SIN( (2*PI()/365) * EToTable[[#This Row],[J]] - 1.39), "")</f>
        <v/>
      </c>
      <c r="N181" s="30" t="str">
        <f>IF(ISNUMBER(EToTable[[#This Row],[J]]), ROUND(1+0.033 * COS( (2*PI()/365) * EToTable[[#This Row],[J]]), 4), "")</f>
        <v/>
      </c>
      <c r="O181" s="36" t="str">
        <f>IF(AND(ISNUMBER(Latitude), ISNUMBER(EToTable[[#This Row],[Сана]])), ROUND((Latitude / 180) * PI(), 3), "")</f>
        <v/>
      </c>
      <c r="P181" s="35" t="str">
        <f>IF(AND(ISNUMBER(EToTable[[#This Row],[φ]]), ISNUMBER(EToTable[[#This Row],[δ (rad)]])), ACOS( - 1 * TAN(EToTable[[#This Row],[φ]]) * TAN(EToTable[[#This Row],[δ (rad)]])), "")</f>
        <v/>
      </c>
      <c r="Q18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1" s="35" t="str">
        <f xml:space="preserve"> IF(ISNUMBER(EToTable[[#This Row],[ωs]]), ( 24 / PI()) * EToTable[[#This Row],[ωs]], "")</f>
        <v/>
      </c>
      <c r="S181" s="35" t="str">
        <f>IF(ISNUMBER(EToTable[[#This Row],[Тмин
(°С)]]), 0.6108 * EXP( 17.27 * EToTable[[#This Row],[Тмин
(°С)]] / (EToTable[[#This Row],[Тмин
(°С)]]+237.3)), "")</f>
        <v/>
      </c>
      <c r="T181" s="35" t="str">
        <f>IF(ISNUMBER(EToTable[[#This Row],[Тмакс
(°С)]]), 0.6108 * EXP( 17.27 * EToTable[[#This Row],[Тмакс
(°С)]] / (EToTable[[#This Row],[Тмакс
(°С)]]+237.3)), "")</f>
        <v/>
      </c>
      <c r="U181" s="35" t="str">
        <f>IF(AND(ISNUMBER(EToTable[[#This Row],[e° (Tmin)]]), ISNUMBER(EToTable[[#This Row],[e° (Tmax)]])), (EToTable[[#This Row],[e° (Tmax)]]+EToTable[[#This Row],[e° (Tmin)]])/2, "")</f>
        <v/>
      </c>
      <c r="V181" s="28" t="str">
        <f>IF(ISNUMBER(EToTable[[#This Row],[Tdew]]), 0.6108 * EXP( 17.27 * (EToTable[[#This Row],[Tdew]]) / (EToTable[[#This Row],[Tdew]]+237.3)), "")</f>
        <v/>
      </c>
      <c r="W181" s="30" t="str">
        <f xml:space="preserve"> EToTable[[#This Row],[e° (Tdew)]]</f>
        <v/>
      </c>
      <c r="X181" s="28" t="str">
        <f>IF(AND(ISNUMBER(EToTable[[#This Row],[es]]), ISNUMBER(EToTable[[#This Row],[ea]])), EToTable[[#This Row],[es]]-EToTable[[#This Row],[ea]], "")</f>
        <v/>
      </c>
      <c r="Y181" s="35" t="str">
        <f>IF(ISNUMBER(EToTable[[#This Row],[Ra]]), (as+bs)*EToTable[[#This Row],[Ra]], "")</f>
        <v/>
      </c>
      <c r="Z18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1" s="35" t="str">
        <f>IF(ISNUMBER(EToTable[[#This Row],[Rs]]), (1-albedo)*EToTable[[#This Row],[Rs]], "")</f>
        <v/>
      </c>
      <c r="AB18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1" s="35" t="str">
        <f>IF(AND(ISNUMBER(EToTable[[#This Row],[Rns]]), ISNUMBER(EToTable[[#This Row],[Rnl]])), EToTable[[#This Row],[Rns]]-EToTable[[#This Row],[Rnl]], "")</f>
        <v/>
      </c>
      <c r="AD18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2" spans="1:31" x14ac:dyDescent="0.25">
      <c r="A182" s="20"/>
      <c r="B182" s="21"/>
      <c r="C182" s="22"/>
      <c r="D182" s="23"/>
      <c r="E182" s="46"/>
      <c r="F182" s="23"/>
      <c r="G18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2" s="44" t="str">
        <f>IF(AND(ISNUMBER(EToTable[[#This Row],[Сана]]), ISNUMBER(EToTable[[#This Row],[Тмин
(°С)]])), EToTable[[#This Row],[Тмин
(°С)]]-TdewSubtract, "")</f>
        <v/>
      </c>
      <c r="I182" s="38" t="str">
        <f>IF(ISNUMBER(EToTable[[#This Row],[Сана]]), _xlfn.DAYS(EToTable[[#This Row],[Сана]], "1/1/" &amp; YEAR(EToTable[[#This Row],[Сана]])) + 1, "")</f>
        <v/>
      </c>
      <c r="J182" s="35" t="str">
        <f>IF(AND(ISNUMBER(Altitude), ISNUMBER(EToTable[[#This Row],[Сана]])),  ROUND(101.3 * POWER( (293-0.0065 * Altitude) / 293, 5.26), 2), "")</f>
        <v/>
      </c>
      <c r="K182" s="33" t="str">
        <f>IF(ISNUMBER(EToTable[[#This Row],[P]]), (Cp * EToTable[[#This Row],[P]]) / (0.622 * 2.45), "")</f>
        <v/>
      </c>
      <c r="L18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2" s="35" t="str">
        <f>IF(ISNUMBER(EToTable[[#This Row],[J]]), 0.409  * SIN( (2*PI()/365) * EToTable[[#This Row],[J]] - 1.39), "")</f>
        <v/>
      </c>
      <c r="N182" s="30" t="str">
        <f>IF(ISNUMBER(EToTable[[#This Row],[J]]), ROUND(1+0.033 * COS( (2*PI()/365) * EToTable[[#This Row],[J]]), 4), "")</f>
        <v/>
      </c>
      <c r="O182" s="36" t="str">
        <f>IF(AND(ISNUMBER(Latitude), ISNUMBER(EToTable[[#This Row],[Сана]])), ROUND((Latitude / 180) * PI(), 3), "")</f>
        <v/>
      </c>
      <c r="P182" s="35" t="str">
        <f>IF(AND(ISNUMBER(EToTable[[#This Row],[φ]]), ISNUMBER(EToTable[[#This Row],[δ (rad)]])), ACOS( - 1 * TAN(EToTable[[#This Row],[φ]]) * TAN(EToTable[[#This Row],[δ (rad)]])), "")</f>
        <v/>
      </c>
      <c r="Q18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2" s="35" t="str">
        <f xml:space="preserve"> IF(ISNUMBER(EToTable[[#This Row],[ωs]]), ( 24 / PI()) * EToTable[[#This Row],[ωs]], "")</f>
        <v/>
      </c>
      <c r="S182" s="35" t="str">
        <f>IF(ISNUMBER(EToTable[[#This Row],[Тмин
(°С)]]), 0.6108 * EXP( 17.27 * EToTable[[#This Row],[Тмин
(°С)]] / (EToTable[[#This Row],[Тмин
(°С)]]+237.3)), "")</f>
        <v/>
      </c>
      <c r="T182" s="35" t="str">
        <f>IF(ISNUMBER(EToTable[[#This Row],[Тмакс
(°С)]]), 0.6108 * EXP( 17.27 * EToTable[[#This Row],[Тмакс
(°С)]] / (EToTable[[#This Row],[Тмакс
(°С)]]+237.3)), "")</f>
        <v/>
      </c>
      <c r="U182" s="35" t="str">
        <f>IF(AND(ISNUMBER(EToTable[[#This Row],[e° (Tmin)]]), ISNUMBER(EToTable[[#This Row],[e° (Tmax)]])), (EToTable[[#This Row],[e° (Tmax)]]+EToTable[[#This Row],[e° (Tmin)]])/2, "")</f>
        <v/>
      </c>
      <c r="V182" s="28" t="str">
        <f>IF(ISNUMBER(EToTable[[#This Row],[Tdew]]), 0.6108 * EXP( 17.27 * (EToTable[[#This Row],[Tdew]]) / (EToTable[[#This Row],[Tdew]]+237.3)), "")</f>
        <v/>
      </c>
      <c r="W182" s="30" t="str">
        <f xml:space="preserve"> EToTable[[#This Row],[e° (Tdew)]]</f>
        <v/>
      </c>
      <c r="X182" s="28" t="str">
        <f>IF(AND(ISNUMBER(EToTable[[#This Row],[es]]), ISNUMBER(EToTable[[#This Row],[ea]])), EToTable[[#This Row],[es]]-EToTable[[#This Row],[ea]], "")</f>
        <v/>
      </c>
      <c r="Y182" s="35" t="str">
        <f>IF(ISNUMBER(EToTable[[#This Row],[Ra]]), (as+bs)*EToTable[[#This Row],[Ra]], "")</f>
        <v/>
      </c>
      <c r="Z18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2" s="35" t="str">
        <f>IF(ISNUMBER(EToTable[[#This Row],[Rs]]), (1-albedo)*EToTable[[#This Row],[Rs]], "")</f>
        <v/>
      </c>
      <c r="AB18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2" s="35" t="str">
        <f>IF(AND(ISNUMBER(EToTable[[#This Row],[Rns]]), ISNUMBER(EToTable[[#This Row],[Rnl]])), EToTable[[#This Row],[Rns]]-EToTable[[#This Row],[Rnl]], "")</f>
        <v/>
      </c>
      <c r="AD18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3" spans="1:31" x14ac:dyDescent="0.25">
      <c r="A183" s="20"/>
      <c r="B183" s="21"/>
      <c r="C183" s="22"/>
      <c r="D183" s="23"/>
      <c r="E183" s="46"/>
      <c r="F183" s="23"/>
      <c r="G18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3" s="44" t="str">
        <f>IF(AND(ISNUMBER(EToTable[[#This Row],[Сана]]), ISNUMBER(EToTable[[#This Row],[Тмин
(°С)]])), EToTable[[#This Row],[Тмин
(°С)]]-TdewSubtract, "")</f>
        <v/>
      </c>
      <c r="I183" s="38" t="str">
        <f>IF(ISNUMBER(EToTable[[#This Row],[Сана]]), _xlfn.DAYS(EToTable[[#This Row],[Сана]], "1/1/" &amp; YEAR(EToTable[[#This Row],[Сана]])) + 1, "")</f>
        <v/>
      </c>
      <c r="J183" s="35" t="str">
        <f>IF(AND(ISNUMBER(Altitude), ISNUMBER(EToTable[[#This Row],[Сана]])),  ROUND(101.3 * POWER( (293-0.0065 * Altitude) / 293, 5.26), 2), "")</f>
        <v/>
      </c>
      <c r="K183" s="33" t="str">
        <f>IF(ISNUMBER(EToTable[[#This Row],[P]]), (Cp * EToTable[[#This Row],[P]]) / (0.622 * 2.45), "")</f>
        <v/>
      </c>
      <c r="L18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3" s="35" t="str">
        <f>IF(ISNUMBER(EToTable[[#This Row],[J]]), 0.409  * SIN( (2*PI()/365) * EToTable[[#This Row],[J]] - 1.39), "")</f>
        <v/>
      </c>
      <c r="N183" s="30" t="str">
        <f>IF(ISNUMBER(EToTable[[#This Row],[J]]), ROUND(1+0.033 * COS( (2*PI()/365) * EToTable[[#This Row],[J]]), 4), "")</f>
        <v/>
      </c>
      <c r="O183" s="36" t="str">
        <f>IF(AND(ISNUMBER(Latitude), ISNUMBER(EToTable[[#This Row],[Сана]])), ROUND((Latitude / 180) * PI(), 3), "")</f>
        <v/>
      </c>
      <c r="P183" s="35" t="str">
        <f>IF(AND(ISNUMBER(EToTable[[#This Row],[φ]]), ISNUMBER(EToTable[[#This Row],[δ (rad)]])), ACOS( - 1 * TAN(EToTable[[#This Row],[φ]]) * TAN(EToTable[[#This Row],[δ (rad)]])), "")</f>
        <v/>
      </c>
      <c r="Q18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3" s="35" t="str">
        <f xml:space="preserve"> IF(ISNUMBER(EToTable[[#This Row],[ωs]]), ( 24 / PI()) * EToTable[[#This Row],[ωs]], "")</f>
        <v/>
      </c>
      <c r="S183" s="35" t="str">
        <f>IF(ISNUMBER(EToTable[[#This Row],[Тмин
(°С)]]), 0.6108 * EXP( 17.27 * EToTable[[#This Row],[Тмин
(°С)]] / (EToTable[[#This Row],[Тмин
(°С)]]+237.3)), "")</f>
        <v/>
      </c>
      <c r="T183" s="35" t="str">
        <f>IF(ISNUMBER(EToTable[[#This Row],[Тмакс
(°С)]]), 0.6108 * EXP( 17.27 * EToTable[[#This Row],[Тмакс
(°С)]] / (EToTable[[#This Row],[Тмакс
(°С)]]+237.3)), "")</f>
        <v/>
      </c>
      <c r="U183" s="35" t="str">
        <f>IF(AND(ISNUMBER(EToTable[[#This Row],[e° (Tmin)]]), ISNUMBER(EToTable[[#This Row],[e° (Tmax)]])), (EToTable[[#This Row],[e° (Tmax)]]+EToTable[[#This Row],[e° (Tmin)]])/2, "")</f>
        <v/>
      </c>
      <c r="V183" s="28" t="str">
        <f>IF(ISNUMBER(EToTable[[#This Row],[Tdew]]), 0.6108 * EXP( 17.27 * (EToTable[[#This Row],[Tdew]]) / (EToTable[[#This Row],[Tdew]]+237.3)), "")</f>
        <v/>
      </c>
      <c r="W183" s="30" t="str">
        <f xml:space="preserve"> EToTable[[#This Row],[e° (Tdew)]]</f>
        <v/>
      </c>
      <c r="X183" s="28" t="str">
        <f>IF(AND(ISNUMBER(EToTable[[#This Row],[es]]), ISNUMBER(EToTable[[#This Row],[ea]])), EToTable[[#This Row],[es]]-EToTable[[#This Row],[ea]], "")</f>
        <v/>
      </c>
      <c r="Y183" s="35" t="str">
        <f>IF(ISNUMBER(EToTable[[#This Row],[Ra]]), (as+bs)*EToTable[[#This Row],[Ra]], "")</f>
        <v/>
      </c>
      <c r="Z18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3" s="35" t="str">
        <f>IF(ISNUMBER(EToTable[[#This Row],[Rs]]), (1-albedo)*EToTable[[#This Row],[Rs]], "")</f>
        <v/>
      </c>
      <c r="AB18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3" s="35" t="str">
        <f>IF(AND(ISNUMBER(EToTable[[#This Row],[Rns]]), ISNUMBER(EToTable[[#This Row],[Rnl]])), EToTable[[#This Row],[Rns]]-EToTable[[#This Row],[Rnl]], "")</f>
        <v/>
      </c>
      <c r="AD18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4" spans="1:31" x14ac:dyDescent="0.25">
      <c r="A184" s="20"/>
      <c r="B184" s="21"/>
      <c r="C184" s="22"/>
      <c r="D184" s="23"/>
      <c r="E184" s="46"/>
      <c r="F184" s="23"/>
      <c r="G18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4" s="44" t="str">
        <f>IF(AND(ISNUMBER(EToTable[[#This Row],[Сана]]), ISNUMBER(EToTable[[#This Row],[Тмин
(°С)]])), EToTable[[#This Row],[Тмин
(°С)]]-TdewSubtract, "")</f>
        <v/>
      </c>
      <c r="I184" s="38" t="str">
        <f>IF(ISNUMBER(EToTable[[#This Row],[Сана]]), _xlfn.DAYS(EToTable[[#This Row],[Сана]], "1/1/" &amp; YEAR(EToTable[[#This Row],[Сана]])) + 1, "")</f>
        <v/>
      </c>
      <c r="J184" s="35" t="str">
        <f>IF(AND(ISNUMBER(Altitude), ISNUMBER(EToTable[[#This Row],[Сана]])),  ROUND(101.3 * POWER( (293-0.0065 * Altitude) / 293, 5.26), 2), "")</f>
        <v/>
      </c>
      <c r="K184" s="33" t="str">
        <f>IF(ISNUMBER(EToTable[[#This Row],[P]]), (Cp * EToTable[[#This Row],[P]]) / (0.622 * 2.45), "")</f>
        <v/>
      </c>
      <c r="L18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4" s="35" t="str">
        <f>IF(ISNUMBER(EToTable[[#This Row],[J]]), 0.409  * SIN( (2*PI()/365) * EToTable[[#This Row],[J]] - 1.39), "")</f>
        <v/>
      </c>
      <c r="N184" s="30" t="str">
        <f>IF(ISNUMBER(EToTable[[#This Row],[J]]), ROUND(1+0.033 * COS( (2*PI()/365) * EToTable[[#This Row],[J]]), 4), "")</f>
        <v/>
      </c>
      <c r="O184" s="36" t="str">
        <f>IF(AND(ISNUMBER(Latitude), ISNUMBER(EToTable[[#This Row],[Сана]])), ROUND((Latitude / 180) * PI(), 3), "")</f>
        <v/>
      </c>
      <c r="P184" s="35" t="str">
        <f>IF(AND(ISNUMBER(EToTable[[#This Row],[φ]]), ISNUMBER(EToTable[[#This Row],[δ (rad)]])), ACOS( - 1 * TAN(EToTable[[#This Row],[φ]]) * TAN(EToTable[[#This Row],[δ (rad)]])), "")</f>
        <v/>
      </c>
      <c r="Q18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4" s="35" t="str">
        <f xml:space="preserve"> IF(ISNUMBER(EToTable[[#This Row],[ωs]]), ( 24 / PI()) * EToTable[[#This Row],[ωs]], "")</f>
        <v/>
      </c>
      <c r="S184" s="35" t="str">
        <f>IF(ISNUMBER(EToTable[[#This Row],[Тмин
(°С)]]), 0.6108 * EXP( 17.27 * EToTable[[#This Row],[Тмин
(°С)]] / (EToTable[[#This Row],[Тмин
(°С)]]+237.3)), "")</f>
        <v/>
      </c>
      <c r="T184" s="35" t="str">
        <f>IF(ISNUMBER(EToTable[[#This Row],[Тмакс
(°С)]]), 0.6108 * EXP( 17.27 * EToTable[[#This Row],[Тмакс
(°С)]] / (EToTable[[#This Row],[Тмакс
(°С)]]+237.3)), "")</f>
        <v/>
      </c>
      <c r="U184" s="35" t="str">
        <f>IF(AND(ISNUMBER(EToTable[[#This Row],[e° (Tmin)]]), ISNUMBER(EToTable[[#This Row],[e° (Tmax)]])), (EToTable[[#This Row],[e° (Tmax)]]+EToTable[[#This Row],[e° (Tmin)]])/2, "")</f>
        <v/>
      </c>
      <c r="V184" s="28" t="str">
        <f>IF(ISNUMBER(EToTable[[#This Row],[Tdew]]), 0.6108 * EXP( 17.27 * (EToTable[[#This Row],[Tdew]]) / (EToTable[[#This Row],[Tdew]]+237.3)), "")</f>
        <v/>
      </c>
      <c r="W184" s="30" t="str">
        <f xml:space="preserve"> EToTable[[#This Row],[e° (Tdew)]]</f>
        <v/>
      </c>
      <c r="X184" s="28" t="str">
        <f>IF(AND(ISNUMBER(EToTable[[#This Row],[es]]), ISNUMBER(EToTable[[#This Row],[ea]])), EToTable[[#This Row],[es]]-EToTable[[#This Row],[ea]], "")</f>
        <v/>
      </c>
      <c r="Y184" s="35" t="str">
        <f>IF(ISNUMBER(EToTable[[#This Row],[Ra]]), (as+bs)*EToTable[[#This Row],[Ra]], "")</f>
        <v/>
      </c>
      <c r="Z18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4" s="35" t="str">
        <f>IF(ISNUMBER(EToTable[[#This Row],[Rs]]), (1-albedo)*EToTable[[#This Row],[Rs]], "")</f>
        <v/>
      </c>
      <c r="AB18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4" s="35" t="str">
        <f>IF(AND(ISNUMBER(EToTable[[#This Row],[Rns]]), ISNUMBER(EToTable[[#This Row],[Rnl]])), EToTable[[#This Row],[Rns]]-EToTable[[#This Row],[Rnl]], "")</f>
        <v/>
      </c>
      <c r="AD18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5" spans="1:31" x14ac:dyDescent="0.25">
      <c r="A185" s="20"/>
      <c r="B185" s="21"/>
      <c r="C185" s="22"/>
      <c r="D185" s="23"/>
      <c r="E185" s="46"/>
      <c r="F185" s="23"/>
      <c r="G18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5" s="44" t="str">
        <f>IF(AND(ISNUMBER(EToTable[[#This Row],[Сана]]), ISNUMBER(EToTable[[#This Row],[Тмин
(°С)]])), EToTable[[#This Row],[Тмин
(°С)]]-TdewSubtract, "")</f>
        <v/>
      </c>
      <c r="I185" s="38" t="str">
        <f>IF(ISNUMBER(EToTable[[#This Row],[Сана]]), _xlfn.DAYS(EToTable[[#This Row],[Сана]], "1/1/" &amp; YEAR(EToTable[[#This Row],[Сана]])) + 1, "")</f>
        <v/>
      </c>
      <c r="J185" s="35" t="str">
        <f>IF(AND(ISNUMBER(Altitude), ISNUMBER(EToTable[[#This Row],[Сана]])),  ROUND(101.3 * POWER( (293-0.0065 * Altitude) / 293, 5.26), 2), "")</f>
        <v/>
      </c>
      <c r="K185" s="33" t="str">
        <f>IF(ISNUMBER(EToTable[[#This Row],[P]]), (Cp * EToTable[[#This Row],[P]]) / (0.622 * 2.45), "")</f>
        <v/>
      </c>
      <c r="L18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5" s="35" t="str">
        <f>IF(ISNUMBER(EToTable[[#This Row],[J]]), 0.409  * SIN( (2*PI()/365) * EToTable[[#This Row],[J]] - 1.39), "")</f>
        <v/>
      </c>
      <c r="N185" s="30" t="str">
        <f>IF(ISNUMBER(EToTable[[#This Row],[J]]), ROUND(1+0.033 * COS( (2*PI()/365) * EToTable[[#This Row],[J]]), 4), "")</f>
        <v/>
      </c>
      <c r="O185" s="36" t="str">
        <f>IF(AND(ISNUMBER(Latitude), ISNUMBER(EToTable[[#This Row],[Сана]])), ROUND((Latitude / 180) * PI(), 3), "")</f>
        <v/>
      </c>
      <c r="P185" s="35" t="str">
        <f>IF(AND(ISNUMBER(EToTable[[#This Row],[φ]]), ISNUMBER(EToTable[[#This Row],[δ (rad)]])), ACOS( - 1 * TAN(EToTable[[#This Row],[φ]]) * TAN(EToTable[[#This Row],[δ (rad)]])), "")</f>
        <v/>
      </c>
      <c r="Q18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5" s="35" t="str">
        <f xml:space="preserve"> IF(ISNUMBER(EToTable[[#This Row],[ωs]]), ( 24 / PI()) * EToTable[[#This Row],[ωs]], "")</f>
        <v/>
      </c>
      <c r="S185" s="35" t="str">
        <f>IF(ISNUMBER(EToTable[[#This Row],[Тмин
(°С)]]), 0.6108 * EXP( 17.27 * EToTable[[#This Row],[Тмин
(°С)]] / (EToTable[[#This Row],[Тмин
(°С)]]+237.3)), "")</f>
        <v/>
      </c>
      <c r="T185" s="35" t="str">
        <f>IF(ISNUMBER(EToTable[[#This Row],[Тмакс
(°С)]]), 0.6108 * EXP( 17.27 * EToTable[[#This Row],[Тмакс
(°С)]] / (EToTable[[#This Row],[Тмакс
(°С)]]+237.3)), "")</f>
        <v/>
      </c>
      <c r="U185" s="35" t="str">
        <f>IF(AND(ISNUMBER(EToTable[[#This Row],[e° (Tmin)]]), ISNUMBER(EToTable[[#This Row],[e° (Tmax)]])), (EToTable[[#This Row],[e° (Tmax)]]+EToTable[[#This Row],[e° (Tmin)]])/2, "")</f>
        <v/>
      </c>
      <c r="V185" s="28" t="str">
        <f>IF(ISNUMBER(EToTable[[#This Row],[Tdew]]), 0.6108 * EXP( 17.27 * (EToTable[[#This Row],[Tdew]]) / (EToTable[[#This Row],[Tdew]]+237.3)), "")</f>
        <v/>
      </c>
      <c r="W185" s="30" t="str">
        <f xml:space="preserve"> EToTable[[#This Row],[e° (Tdew)]]</f>
        <v/>
      </c>
      <c r="X185" s="28" t="str">
        <f>IF(AND(ISNUMBER(EToTable[[#This Row],[es]]), ISNUMBER(EToTable[[#This Row],[ea]])), EToTable[[#This Row],[es]]-EToTable[[#This Row],[ea]], "")</f>
        <v/>
      </c>
      <c r="Y185" s="35" t="str">
        <f>IF(ISNUMBER(EToTable[[#This Row],[Ra]]), (as+bs)*EToTable[[#This Row],[Ra]], "")</f>
        <v/>
      </c>
      <c r="Z18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5" s="35" t="str">
        <f>IF(ISNUMBER(EToTable[[#This Row],[Rs]]), (1-albedo)*EToTable[[#This Row],[Rs]], "")</f>
        <v/>
      </c>
      <c r="AB18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5" s="35" t="str">
        <f>IF(AND(ISNUMBER(EToTable[[#This Row],[Rns]]), ISNUMBER(EToTable[[#This Row],[Rnl]])), EToTable[[#This Row],[Rns]]-EToTable[[#This Row],[Rnl]], "")</f>
        <v/>
      </c>
      <c r="AD18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6" spans="1:31" x14ac:dyDescent="0.25">
      <c r="A186" s="20"/>
      <c r="B186" s="21"/>
      <c r="C186" s="22"/>
      <c r="D186" s="23"/>
      <c r="E186" s="46"/>
      <c r="F186" s="23"/>
      <c r="G18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6" s="44" t="str">
        <f>IF(AND(ISNUMBER(EToTable[[#This Row],[Сана]]), ISNUMBER(EToTable[[#This Row],[Тмин
(°С)]])), EToTable[[#This Row],[Тмин
(°С)]]-TdewSubtract, "")</f>
        <v/>
      </c>
      <c r="I186" s="38" t="str">
        <f>IF(ISNUMBER(EToTable[[#This Row],[Сана]]), _xlfn.DAYS(EToTable[[#This Row],[Сана]], "1/1/" &amp; YEAR(EToTable[[#This Row],[Сана]])) + 1, "")</f>
        <v/>
      </c>
      <c r="J186" s="35" t="str">
        <f>IF(AND(ISNUMBER(Altitude), ISNUMBER(EToTable[[#This Row],[Сана]])),  ROUND(101.3 * POWER( (293-0.0065 * Altitude) / 293, 5.26), 2), "")</f>
        <v/>
      </c>
      <c r="K186" s="33" t="str">
        <f>IF(ISNUMBER(EToTable[[#This Row],[P]]), (Cp * EToTable[[#This Row],[P]]) / (0.622 * 2.45), "")</f>
        <v/>
      </c>
      <c r="L18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6" s="35" t="str">
        <f>IF(ISNUMBER(EToTable[[#This Row],[J]]), 0.409  * SIN( (2*PI()/365) * EToTable[[#This Row],[J]] - 1.39), "")</f>
        <v/>
      </c>
      <c r="N186" s="30" t="str">
        <f>IF(ISNUMBER(EToTable[[#This Row],[J]]), ROUND(1+0.033 * COS( (2*PI()/365) * EToTable[[#This Row],[J]]), 4), "")</f>
        <v/>
      </c>
      <c r="O186" s="36" t="str">
        <f>IF(AND(ISNUMBER(Latitude), ISNUMBER(EToTable[[#This Row],[Сана]])), ROUND((Latitude / 180) * PI(), 3), "")</f>
        <v/>
      </c>
      <c r="P186" s="35" t="str">
        <f>IF(AND(ISNUMBER(EToTable[[#This Row],[φ]]), ISNUMBER(EToTable[[#This Row],[δ (rad)]])), ACOS( - 1 * TAN(EToTable[[#This Row],[φ]]) * TAN(EToTable[[#This Row],[δ (rad)]])), "")</f>
        <v/>
      </c>
      <c r="Q18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6" s="35" t="str">
        <f xml:space="preserve"> IF(ISNUMBER(EToTable[[#This Row],[ωs]]), ( 24 / PI()) * EToTable[[#This Row],[ωs]], "")</f>
        <v/>
      </c>
      <c r="S186" s="35" t="str">
        <f>IF(ISNUMBER(EToTable[[#This Row],[Тмин
(°С)]]), 0.6108 * EXP( 17.27 * EToTable[[#This Row],[Тмин
(°С)]] / (EToTable[[#This Row],[Тмин
(°С)]]+237.3)), "")</f>
        <v/>
      </c>
      <c r="T186" s="35" t="str">
        <f>IF(ISNUMBER(EToTable[[#This Row],[Тмакс
(°С)]]), 0.6108 * EXP( 17.27 * EToTable[[#This Row],[Тмакс
(°С)]] / (EToTable[[#This Row],[Тмакс
(°С)]]+237.3)), "")</f>
        <v/>
      </c>
      <c r="U186" s="35" t="str">
        <f>IF(AND(ISNUMBER(EToTable[[#This Row],[e° (Tmin)]]), ISNUMBER(EToTable[[#This Row],[e° (Tmax)]])), (EToTable[[#This Row],[e° (Tmax)]]+EToTable[[#This Row],[e° (Tmin)]])/2, "")</f>
        <v/>
      </c>
      <c r="V186" s="28" t="str">
        <f>IF(ISNUMBER(EToTable[[#This Row],[Tdew]]), 0.6108 * EXP( 17.27 * (EToTable[[#This Row],[Tdew]]) / (EToTable[[#This Row],[Tdew]]+237.3)), "")</f>
        <v/>
      </c>
      <c r="W186" s="30" t="str">
        <f xml:space="preserve"> EToTable[[#This Row],[e° (Tdew)]]</f>
        <v/>
      </c>
      <c r="X186" s="28" t="str">
        <f>IF(AND(ISNUMBER(EToTable[[#This Row],[es]]), ISNUMBER(EToTable[[#This Row],[ea]])), EToTable[[#This Row],[es]]-EToTable[[#This Row],[ea]], "")</f>
        <v/>
      </c>
      <c r="Y186" s="35" t="str">
        <f>IF(ISNUMBER(EToTable[[#This Row],[Ra]]), (as+bs)*EToTable[[#This Row],[Ra]], "")</f>
        <v/>
      </c>
      <c r="Z18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6" s="35" t="str">
        <f>IF(ISNUMBER(EToTable[[#This Row],[Rs]]), (1-albedo)*EToTable[[#This Row],[Rs]], "")</f>
        <v/>
      </c>
      <c r="AB18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6" s="35" t="str">
        <f>IF(AND(ISNUMBER(EToTable[[#This Row],[Rns]]), ISNUMBER(EToTable[[#This Row],[Rnl]])), EToTable[[#This Row],[Rns]]-EToTable[[#This Row],[Rnl]], "")</f>
        <v/>
      </c>
      <c r="AD18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7" spans="1:31" x14ac:dyDescent="0.25">
      <c r="A187" s="20"/>
      <c r="B187" s="21"/>
      <c r="C187" s="22"/>
      <c r="D187" s="23"/>
      <c r="E187" s="46"/>
      <c r="F187" s="23"/>
      <c r="G18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7" s="44" t="str">
        <f>IF(AND(ISNUMBER(EToTable[[#This Row],[Сана]]), ISNUMBER(EToTable[[#This Row],[Тмин
(°С)]])), EToTable[[#This Row],[Тмин
(°С)]]-TdewSubtract, "")</f>
        <v/>
      </c>
      <c r="I187" s="38" t="str">
        <f>IF(ISNUMBER(EToTable[[#This Row],[Сана]]), _xlfn.DAYS(EToTable[[#This Row],[Сана]], "1/1/" &amp; YEAR(EToTable[[#This Row],[Сана]])) + 1, "")</f>
        <v/>
      </c>
      <c r="J187" s="35" t="str">
        <f>IF(AND(ISNUMBER(Altitude), ISNUMBER(EToTable[[#This Row],[Сана]])),  ROUND(101.3 * POWER( (293-0.0065 * Altitude) / 293, 5.26), 2), "")</f>
        <v/>
      </c>
      <c r="K187" s="33" t="str">
        <f>IF(ISNUMBER(EToTable[[#This Row],[P]]), (Cp * EToTable[[#This Row],[P]]) / (0.622 * 2.45), "")</f>
        <v/>
      </c>
      <c r="L18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7" s="35" t="str">
        <f>IF(ISNUMBER(EToTable[[#This Row],[J]]), 0.409  * SIN( (2*PI()/365) * EToTable[[#This Row],[J]] - 1.39), "")</f>
        <v/>
      </c>
      <c r="N187" s="30" t="str">
        <f>IF(ISNUMBER(EToTable[[#This Row],[J]]), ROUND(1+0.033 * COS( (2*PI()/365) * EToTable[[#This Row],[J]]), 4), "")</f>
        <v/>
      </c>
      <c r="O187" s="36" t="str">
        <f>IF(AND(ISNUMBER(Latitude), ISNUMBER(EToTable[[#This Row],[Сана]])), ROUND((Latitude / 180) * PI(), 3), "")</f>
        <v/>
      </c>
      <c r="P187" s="35" t="str">
        <f>IF(AND(ISNUMBER(EToTable[[#This Row],[φ]]), ISNUMBER(EToTable[[#This Row],[δ (rad)]])), ACOS( - 1 * TAN(EToTable[[#This Row],[φ]]) * TAN(EToTable[[#This Row],[δ (rad)]])), "")</f>
        <v/>
      </c>
      <c r="Q18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7" s="35" t="str">
        <f xml:space="preserve"> IF(ISNUMBER(EToTable[[#This Row],[ωs]]), ( 24 / PI()) * EToTable[[#This Row],[ωs]], "")</f>
        <v/>
      </c>
      <c r="S187" s="35" t="str">
        <f>IF(ISNUMBER(EToTable[[#This Row],[Тмин
(°С)]]), 0.6108 * EXP( 17.27 * EToTable[[#This Row],[Тмин
(°С)]] / (EToTable[[#This Row],[Тмин
(°С)]]+237.3)), "")</f>
        <v/>
      </c>
      <c r="T187" s="35" t="str">
        <f>IF(ISNUMBER(EToTable[[#This Row],[Тмакс
(°С)]]), 0.6108 * EXP( 17.27 * EToTable[[#This Row],[Тмакс
(°С)]] / (EToTable[[#This Row],[Тмакс
(°С)]]+237.3)), "")</f>
        <v/>
      </c>
      <c r="U187" s="35" t="str">
        <f>IF(AND(ISNUMBER(EToTable[[#This Row],[e° (Tmin)]]), ISNUMBER(EToTable[[#This Row],[e° (Tmax)]])), (EToTable[[#This Row],[e° (Tmax)]]+EToTable[[#This Row],[e° (Tmin)]])/2, "")</f>
        <v/>
      </c>
      <c r="V187" s="28" t="str">
        <f>IF(ISNUMBER(EToTable[[#This Row],[Tdew]]), 0.6108 * EXP( 17.27 * (EToTable[[#This Row],[Tdew]]) / (EToTable[[#This Row],[Tdew]]+237.3)), "")</f>
        <v/>
      </c>
      <c r="W187" s="30" t="str">
        <f xml:space="preserve"> EToTable[[#This Row],[e° (Tdew)]]</f>
        <v/>
      </c>
      <c r="X187" s="28" t="str">
        <f>IF(AND(ISNUMBER(EToTable[[#This Row],[es]]), ISNUMBER(EToTable[[#This Row],[ea]])), EToTable[[#This Row],[es]]-EToTable[[#This Row],[ea]], "")</f>
        <v/>
      </c>
      <c r="Y187" s="35" t="str">
        <f>IF(ISNUMBER(EToTable[[#This Row],[Ra]]), (as+bs)*EToTable[[#This Row],[Ra]], "")</f>
        <v/>
      </c>
      <c r="Z18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7" s="35" t="str">
        <f>IF(ISNUMBER(EToTable[[#This Row],[Rs]]), (1-albedo)*EToTable[[#This Row],[Rs]], "")</f>
        <v/>
      </c>
      <c r="AB18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7" s="35" t="str">
        <f>IF(AND(ISNUMBER(EToTable[[#This Row],[Rns]]), ISNUMBER(EToTable[[#This Row],[Rnl]])), EToTable[[#This Row],[Rns]]-EToTable[[#This Row],[Rnl]], "")</f>
        <v/>
      </c>
      <c r="AD18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8" spans="1:31" x14ac:dyDescent="0.25">
      <c r="A188" s="20"/>
      <c r="B188" s="21"/>
      <c r="C188" s="22"/>
      <c r="D188" s="23"/>
      <c r="E188" s="46"/>
      <c r="F188" s="23"/>
      <c r="G18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8" s="44" t="str">
        <f>IF(AND(ISNUMBER(EToTable[[#This Row],[Сана]]), ISNUMBER(EToTable[[#This Row],[Тмин
(°С)]])), EToTable[[#This Row],[Тмин
(°С)]]-TdewSubtract, "")</f>
        <v/>
      </c>
      <c r="I188" s="38" t="str">
        <f>IF(ISNUMBER(EToTable[[#This Row],[Сана]]), _xlfn.DAYS(EToTable[[#This Row],[Сана]], "1/1/" &amp; YEAR(EToTable[[#This Row],[Сана]])) + 1, "")</f>
        <v/>
      </c>
      <c r="J188" s="35" t="str">
        <f>IF(AND(ISNUMBER(Altitude), ISNUMBER(EToTable[[#This Row],[Сана]])),  ROUND(101.3 * POWER( (293-0.0065 * Altitude) / 293, 5.26), 2), "")</f>
        <v/>
      </c>
      <c r="K188" s="33" t="str">
        <f>IF(ISNUMBER(EToTable[[#This Row],[P]]), (Cp * EToTable[[#This Row],[P]]) / (0.622 * 2.45), "")</f>
        <v/>
      </c>
      <c r="L18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8" s="35" t="str">
        <f>IF(ISNUMBER(EToTable[[#This Row],[J]]), 0.409  * SIN( (2*PI()/365) * EToTable[[#This Row],[J]] - 1.39), "")</f>
        <v/>
      </c>
      <c r="N188" s="30" t="str">
        <f>IF(ISNUMBER(EToTable[[#This Row],[J]]), ROUND(1+0.033 * COS( (2*PI()/365) * EToTable[[#This Row],[J]]), 4), "")</f>
        <v/>
      </c>
      <c r="O188" s="36" t="str">
        <f>IF(AND(ISNUMBER(Latitude), ISNUMBER(EToTable[[#This Row],[Сана]])), ROUND((Latitude / 180) * PI(), 3), "")</f>
        <v/>
      </c>
      <c r="P188" s="35" t="str">
        <f>IF(AND(ISNUMBER(EToTable[[#This Row],[φ]]), ISNUMBER(EToTable[[#This Row],[δ (rad)]])), ACOS( - 1 * TAN(EToTable[[#This Row],[φ]]) * TAN(EToTable[[#This Row],[δ (rad)]])), "")</f>
        <v/>
      </c>
      <c r="Q18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8" s="35" t="str">
        <f xml:space="preserve"> IF(ISNUMBER(EToTable[[#This Row],[ωs]]), ( 24 / PI()) * EToTable[[#This Row],[ωs]], "")</f>
        <v/>
      </c>
      <c r="S188" s="35" t="str">
        <f>IF(ISNUMBER(EToTable[[#This Row],[Тмин
(°С)]]), 0.6108 * EXP( 17.27 * EToTable[[#This Row],[Тмин
(°С)]] / (EToTable[[#This Row],[Тмин
(°С)]]+237.3)), "")</f>
        <v/>
      </c>
      <c r="T188" s="35" t="str">
        <f>IF(ISNUMBER(EToTable[[#This Row],[Тмакс
(°С)]]), 0.6108 * EXP( 17.27 * EToTable[[#This Row],[Тмакс
(°С)]] / (EToTable[[#This Row],[Тмакс
(°С)]]+237.3)), "")</f>
        <v/>
      </c>
      <c r="U188" s="35" t="str">
        <f>IF(AND(ISNUMBER(EToTable[[#This Row],[e° (Tmin)]]), ISNUMBER(EToTable[[#This Row],[e° (Tmax)]])), (EToTable[[#This Row],[e° (Tmax)]]+EToTable[[#This Row],[e° (Tmin)]])/2, "")</f>
        <v/>
      </c>
      <c r="V188" s="28" t="str">
        <f>IF(ISNUMBER(EToTable[[#This Row],[Tdew]]), 0.6108 * EXP( 17.27 * (EToTable[[#This Row],[Tdew]]) / (EToTable[[#This Row],[Tdew]]+237.3)), "")</f>
        <v/>
      </c>
      <c r="W188" s="30" t="str">
        <f xml:space="preserve"> EToTable[[#This Row],[e° (Tdew)]]</f>
        <v/>
      </c>
      <c r="X188" s="28" t="str">
        <f>IF(AND(ISNUMBER(EToTable[[#This Row],[es]]), ISNUMBER(EToTable[[#This Row],[ea]])), EToTable[[#This Row],[es]]-EToTable[[#This Row],[ea]], "")</f>
        <v/>
      </c>
      <c r="Y188" s="35" t="str">
        <f>IF(ISNUMBER(EToTable[[#This Row],[Ra]]), (as+bs)*EToTable[[#This Row],[Ra]], "")</f>
        <v/>
      </c>
      <c r="Z18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8" s="35" t="str">
        <f>IF(ISNUMBER(EToTable[[#This Row],[Rs]]), (1-albedo)*EToTable[[#This Row],[Rs]], "")</f>
        <v/>
      </c>
      <c r="AB18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8" s="35" t="str">
        <f>IF(AND(ISNUMBER(EToTable[[#This Row],[Rns]]), ISNUMBER(EToTable[[#This Row],[Rnl]])), EToTable[[#This Row],[Rns]]-EToTable[[#This Row],[Rnl]], "")</f>
        <v/>
      </c>
      <c r="AD18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89" spans="1:31" x14ac:dyDescent="0.25">
      <c r="A189" s="20"/>
      <c r="B189" s="21"/>
      <c r="C189" s="22"/>
      <c r="D189" s="23"/>
      <c r="E189" s="46"/>
      <c r="F189" s="23"/>
      <c r="G18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89" s="44" t="str">
        <f>IF(AND(ISNUMBER(EToTable[[#This Row],[Сана]]), ISNUMBER(EToTable[[#This Row],[Тмин
(°С)]])), EToTable[[#This Row],[Тмин
(°С)]]-TdewSubtract, "")</f>
        <v/>
      </c>
      <c r="I189" s="38" t="str">
        <f>IF(ISNUMBER(EToTable[[#This Row],[Сана]]), _xlfn.DAYS(EToTable[[#This Row],[Сана]], "1/1/" &amp; YEAR(EToTable[[#This Row],[Сана]])) + 1, "")</f>
        <v/>
      </c>
      <c r="J189" s="35" t="str">
        <f>IF(AND(ISNUMBER(Altitude), ISNUMBER(EToTable[[#This Row],[Сана]])),  ROUND(101.3 * POWER( (293-0.0065 * Altitude) / 293, 5.26), 2), "")</f>
        <v/>
      </c>
      <c r="K189" s="33" t="str">
        <f>IF(ISNUMBER(EToTable[[#This Row],[P]]), (Cp * EToTable[[#This Row],[P]]) / (0.622 * 2.45), "")</f>
        <v/>
      </c>
      <c r="L18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89" s="35" t="str">
        <f>IF(ISNUMBER(EToTable[[#This Row],[J]]), 0.409  * SIN( (2*PI()/365) * EToTable[[#This Row],[J]] - 1.39), "")</f>
        <v/>
      </c>
      <c r="N189" s="30" t="str">
        <f>IF(ISNUMBER(EToTable[[#This Row],[J]]), ROUND(1+0.033 * COS( (2*PI()/365) * EToTable[[#This Row],[J]]), 4), "")</f>
        <v/>
      </c>
      <c r="O189" s="36" t="str">
        <f>IF(AND(ISNUMBER(Latitude), ISNUMBER(EToTable[[#This Row],[Сана]])), ROUND((Latitude / 180) * PI(), 3), "")</f>
        <v/>
      </c>
      <c r="P189" s="35" t="str">
        <f>IF(AND(ISNUMBER(EToTable[[#This Row],[φ]]), ISNUMBER(EToTable[[#This Row],[δ (rad)]])), ACOS( - 1 * TAN(EToTable[[#This Row],[φ]]) * TAN(EToTable[[#This Row],[δ (rad)]])), "")</f>
        <v/>
      </c>
      <c r="Q18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89" s="35" t="str">
        <f xml:space="preserve"> IF(ISNUMBER(EToTable[[#This Row],[ωs]]), ( 24 / PI()) * EToTable[[#This Row],[ωs]], "")</f>
        <v/>
      </c>
      <c r="S189" s="35" t="str">
        <f>IF(ISNUMBER(EToTable[[#This Row],[Тмин
(°С)]]), 0.6108 * EXP( 17.27 * EToTable[[#This Row],[Тмин
(°С)]] / (EToTable[[#This Row],[Тмин
(°С)]]+237.3)), "")</f>
        <v/>
      </c>
      <c r="T189" s="35" t="str">
        <f>IF(ISNUMBER(EToTable[[#This Row],[Тмакс
(°С)]]), 0.6108 * EXP( 17.27 * EToTable[[#This Row],[Тмакс
(°С)]] / (EToTable[[#This Row],[Тмакс
(°С)]]+237.3)), "")</f>
        <v/>
      </c>
      <c r="U189" s="35" t="str">
        <f>IF(AND(ISNUMBER(EToTable[[#This Row],[e° (Tmin)]]), ISNUMBER(EToTable[[#This Row],[e° (Tmax)]])), (EToTable[[#This Row],[e° (Tmax)]]+EToTable[[#This Row],[e° (Tmin)]])/2, "")</f>
        <v/>
      </c>
      <c r="V189" s="28" t="str">
        <f>IF(ISNUMBER(EToTable[[#This Row],[Tdew]]), 0.6108 * EXP( 17.27 * (EToTable[[#This Row],[Tdew]]) / (EToTable[[#This Row],[Tdew]]+237.3)), "")</f>
        <v/>
      </c>
      <c r="W189" s="30" t="str">
        <f xml:space="preserve"> EToTable[[#This Row],[e° (Tdew)]]</f>
        <v/>
      </c>
      <c r="X189" s="28" t="str">
        <f>IF(AND(ISNUMBER(EToTable[[#This Row],[es]]), ISNUMBER(EToTable[[#This Row],[ea]])), EToTable[[#This Row],[es]]-EToTable[[#This Row],[ea]], "")</f>
        <v/>
      </c>
      <c r="Y189" s="35" t="str">
        <f>IF(ISNUMBER(EToTable[[#This Row],[Ra]]), (as+bs)*EToTable[[#This Row],[Ra]], "")</f>
        <v/>
      </c>
      <c r="Z18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89" s="35" t="str">
        <f>IF(ISNUMBER(EToTable[[#This Row],[Rs]]), (1-albedo)*EToTable[[#This Row],[Rs]], "")</f>
        <v/>
      </c>
      <c r="AB18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89" s="35" t="str">
        <f>IF(AND(ISNUMBER(EToTable[[#This Row],[Rns]]), ISNUMBER(EToTable[[#This Row],[Rnl]])), EToTable[[#This Row],[Rns]]-EToTable[[#This Row],[Rnl]], "")</f>
        <v/>
      </c>
      <c r="AD18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8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0" spans="1:31" x14ac:dyDescent="0.25">
      <c r="A190" s="20"/>
      <c r="B190" s="21"/>
      <c r="C190" s="22"/>
      <c r="D190" s="23"/>
      <c r="E190" s="46"/>
      <c r="F190" s="23"/>
      <c r="G19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0" s="44" t="str">
        <f>IF(AND(ISNUMBER(EToTable[[#This Row],[Сана]]), ISNUMBER(EToTable[[#This Row],[Тмин
(°С)]])), EToTable[[#This Row],[Тмин
(°С)]]-TdewSubtract, "")</f>
        <v/>
      </c>
      <c r="I190" s="38" t="str">
        <f>IF(ISNUMBER(EToTable[[#This Row],[Сана]]), _xlfn.DAYS(EToTable[[#This Row],[Сана]], "1/1/" &amp; YEAR(EToTable[[#This Row],[Сана]])) + 1, "")</f>
        <v/>
      </c>
      <c r="J190" s="35" t="str">
        <f>IF(AND(ISNUMBER(Altitude), ISNUMBER(EToTable[[#This Row],[Сана]])),  ROUND(101.3 * POWER( (293-0.0065 * Altitude) / 293, 5.26), 2), "")</f>
        <v/>
      </c>
      <c r="K190" s="33" t="str">
        <f>IF(ISNUMBER(EToTable[[#This Row],[P]]), (Cp * EToTable[[#This Row],[P]]) / (0.622 * 2.45), "")</f>
        <v/>
      </c>
      <c r="L19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0" s="35" t="str">
        <f>IF(ISNUMBER(EToTable[[#This Row],[J]]), 0.409  * SIN( (2*PI()/365) * EToTable[[#This Row],[J]] - 1.39), "")</f>
        <v/>
      </c>
      <c r="N190" s="30" t="str">
        <f>IF(ISNUMBER(EToTable[[#This Row],[J]]), ROUND(1+0.033 * COS( (2*PI()/365) * EToTable[[#This Row],[J]]), 4), "")</f>
        <v/>
      </c>
      <c r="O190" s="36" t="str">
        <f>IF(AND(ISNUMBER(Latitude), ISNUMBER(EToTable[[#This Row],[Сана]])), ROUND((Latitude / 180) * PI(), 3), "")</f>
        <v/>
      </c>
      <c r="P190" s="35" t="str">
        <f>IF(AND(ISNUMBER(EToTable[[#This Row],[φ]]), ISNUMBER(EToTable[[#This Row],[δ (rad)]])), ACOS( - 1 * TAN(EToTable[[#This Row],[φ]]) * TAN(EToTable[[#This Row],[δ (rad)]])), "")</f>
        <v/>
      </c>
      <c r="Q19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0" s="35" t="str">
        <f xml:space="preserve"> IF(ISNUMBER(EToTable[[#This Row],[ωs]]), ( 24 / PI()) * EToTable[[#This Row],[ωs]], "")</f>
        <v/>
      </c>
      <c r="S190" s="35" t="str">
        <f>IF(ISNUMBER(EToTable[[#This Row],[Тмин
(°С)]]), 0.6108 * EXP( 17.27 * EToTable[[#This Row],[Тмин
(°С)]] / (EToTable[[#This Row],[Тмин
(°С)]]+237.3)), "")</f>
        <v/>
      </c>
      <c r="T190" s="35" t="str">
        <f>IF(ISNUMBER(EToTable[[#This Row],[Тмакс
(°С)]]), 0.6108 * EXP( 17.27 * EToTable[[#This Row],[Тмакс
(°С)]] / (EToTable[[#This Row],[Тмакс
(°С)]]+237.3)), "")</f>
        <v/>
      </c>
      <c r="U190" s="35" t="str">
        <f>IF(AND(ISNUMBER(EToTable[[#This Row],[e° (Tmin)]]), ISNUMBER(EToTable[[#This Row],[e° (Tmax)]])), (EToTable[[#This Row],[e° (Tmax)]]+EToTable[[#This Row],[e° (Tmin)]])/2, "")</f>
        <v/>
      </c>
      <c r="V190" s="28" t="str">
        <f>IF(ISNUMBER(EToTable[[#This Row],[Tdew]]), 0.6108 * EXP( 17.27 * (EToTable[[#This Row],[Tdew]]) / (EToTable[[#This Row],[Tdew]]+237.3)), "")</f>
        <v/>
      </c>
      <c r="W190" s="30" t="str">
        <f xml:space="preserve"> EToTable[[#This Row],[e° (Tdew)]]</f>
        <v/>
      </c>
      <c r="X190" s="28" t="str">
        <f>IF(AND(ISNUMBER(EToTable[[#This Row],[es]]), ISNUMBER(EToTable[[#This Row],[ea]])), EToTable[[#This Row],[es]]-EToTable[[#This Row],[ea]], "")</f>
        <v/>
      </c>
      <c r="Y190" s="35" t="str">
        <f>IF(ISNUMBER(EToTable[[#This Row],[Ra]]), (as+bs)*EToTable[[#This Row],[Ra]], "")</f>
        <v/>
      </c>
      <c r="Z19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0" s="35" t="str">
        <f>IF(ISNUMBER(EToTable[[#This Row],[Rs]]), (1-albedo)*EToTable[[#This Row],[Rs]], "")</f>
        <v/>
      </c>
      <c r="AB19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0" s="35" t="str">
        <f>IF(AND(ISNUMBER(EToTable[[#This Row],[Rns]]), ISNUMBER(EToTable[[#This Row],[Rnl]])), EToTable[[#This Row],[Rns]]-EToTable[[#This Row],[Rnl]], "")</f>
        <v/>
      </c>
      <c r="AD19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1" spans="1:31" x14ac:dyDescent="0.25">
      <c r="A191" s="20"/>
      <c r="B191" s="21"/>
      <c r="C191" s="22"/>
      <c r="D191" s="23"/>
      <c r="E191" s="46"/>
      <c r="F191" s="23"/>
      <c r="G19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1" s="44" t="str">
        <f>IF(AND(ISNUMBER(EToTable[[#This Row],[Сана]]), ISNUMBER(EToTable[[#This Row],[Тмин
(°С)]])), EToTable[[#This Row],[Тмин
(°С)]]-TdewSubtract, "")</f>
        <v/>
      </c>
      <c r="I191" s="38" t="str">
        <f>IF(ISNUMBER(EToTable[[#This Row],[Сана]]), _xlfn.DAYS(EToTable[[#This Row],[Сана]], "1/1/" &amp; YEAR(EToTable[[#This Row],[Сана]])) + 1, "")</f>
        <v/>
      </c>
      <c r="J191" s="35" t="str">
        <f>IF(AND(ISNUMBER(Altitude), ISNUMBER(EToTable[[#This Row],[Сана]])),  ROUND(101.3 * POWER( (293-0.0065 * Altitude) / 293, 5.26), 2), "")</f>
        <v/>
      </c>
      <c r="K191" s="33" t="str">
        <f>IF(ISNUMBER(EToTable[[#This Row],[P]]), (Cp * EToTable[[#This Row],[P]]) / (0.622 * 2.45), "")</f>
        <v/>
      </c>
      <c r="L19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1" s="35" t="str">
        <f>IF(ISNUMBER(EToTable[[#This Row],[J]]), 0.409  * SIN( (2*PI()/365) * EToTable[[#This Row],[J]] - 1.39), "")</f>
        <v/>
      </c>
      <c r="N191" s="30" t="str">
        <f>IF(ISNUMBER(EToTable[[#This Row],[J]]), ROUND(1+0.033 * COS( (2*PI()/365) * EToTable[[#This Row],[J]]), 4), "")</f>
        <v/>
      </c>
      <c r="O191" s="36" t="str">
        <f>IF(AND(ISNUMBER(Latitude), ISNUMBER(EToTable[[#This Row],[Сана]])), ROUND((Latitude / 180) * PI(), 3), "")</f>
        <v/>
      </c>
      <c r="P191" s="35" t="str">
        <f>IF(AND(ISNUMBER(EToTable[[#This Row],[φ]]), ISNUMBER(EToTable[[#This Row],[δ (rad)]])), ACOS( - 1 * TAN(EToTable[[#This Row],[φ]]) * TAN(EToTable[[#This Row],[δ (rad)]])), "")</f>
        <v/>
      </c>
      <c r="Q19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1" s="35" t="str">
        <f xml:space="preserve"> IF(ISNUMBER(EToTable[[#This Row],[ωs]]), ( 24 / PI()) * EToTable[[#This Row],[ωs]], "")</f>
        <v/>
      </c>
      <c r="S191" s="35" t="str">
        <f>IF(ISNUMBER(EToTable[[#This Row],[Тмин
(°С)]]), 0.6108 * EXP( 17.27 * EToTable[[#This Row],[Тмин
(°С)]] / (EToTable[[#This Row],[Тмин
(°С)]]+237.3)), "")</f>
        <v/>
      </c>
      <c r="T191" s="35" t="str">
        <f>IF(ISNUMBER(EToTable[[#This Row],[Тмакс
(°С)]]), 0.6108 * EXP( 17.27 * EToTable[[#This Row],[Тмакс
(°С)]] / (EToTable[[#This Row],[Тмакс
(°С)]]+237.3)), "")</f>
        <v/>
      </c>
      <c r="U191" s="35" t="str">
        <f>IF(AND(ISNUMBER(EToTable[[#This Row],[e° (Tmin)]]), ISNUMBER(EToTable[[#This Row],[e° (Tmax)]])), (EToTable[[#This Row],[e° (Tmax)]]+EToTable[[#This Row],[e° (Tmin)]])/2, "")</f>
        <v/>
      </c>
      <c r="V191" s="28" t="str">
        <f>IF(ISNUMBER(EToTable[[#This Row],[Tdew]]), 0.6108 * EXP( 17.27 * (EToTable[[#This Row],[Tdew]]) / (EToTable[[#This Row],[Tdew]]+237.3)), "")</f>
        <v/>
      </c>
      <c r="W191" s="30" t="str">
        <f xml:space="preserve"> EToTable[[#This Row],[e° (Tdew)]]</f>
        <v/>
      </c>
      <c r="X191" s="28" t="str">
        <f>IF(AND(ISNUMBER(EToTable[[#This Row],[es]]), ISNUMBER(EToTable[[#This Row],[ea]])), EToTable[[#This Row],[es]]-EToTable[[#This Row],[ea]], "")</f>
        <v/>
      </c>
      <c r="Y191" s="35" t="str">
        <f>IF(ISNUMBER(EToTable[[#This Row],[Ra]]), (as+bs)*EToTable[[#This Row],[Ra]], "")</f>
        <v/>
      </c>
      <c r="Z19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1" s="35" t="str">
        <f>IF(ISNUMBER(EToTable[[#This Row],[Rs]]), (1-albedo)*EToTable[[#This Row],[Rs]], "")</f>
        <v/>
      </c>
      <c r="AB19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1" s="35" t="str">
        <f>IF(AND(ISNUMBER(EToTable[[#This Row],[Rns]]), ISNUMBER(EToTable[[#This Row],[Rnl]])), EToTable[[#This Row],[Rns]]-EToTable[[#This Row],[Rnl]], "")</f>
        <v/>
      </c>
      <c r="AD19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2" spans="1:31" x14ac:dyDescent="0.25">
      <c r="A192" s="20"/>
      <c r="B192" s="21"/>
      <c r="C192" s="22"/>
      <c r="D192" s="23"/>
      <c r="E192" s="46"/>
      <c r="F192" s="23"/>
      <c r="G19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2" s="44" t="str">
        <f>IF(AND(ISNUMBER(EToTable[[#This Row],[Сана]]), ISNUMBER(EToTable[[#This Row],[Тмин
(°С)]])), EToTable[[#This Row],[Тмин
(°С)]]-TdewSubtract, "")</f>
        <v/>
      </c>
      <c r="I192" s="38" t="str">
        <f>IF(ISNUMBER(EToTable[[#This Row],[Сана]]), _xlfn.DAYS(EToTable[[#This Row],[Сана]], "1/1/" &amp; YEAR(EToTable[[#This Row],[Сана]])) + 1, "")</f>
        <v/>
      </c>
      <c r="J192" s="35" t="str">
        <f>IF(AND(ISNUMBER(Altitude), ISNUMBER(EToTable[[#This Row],[Сана]])),  ROUND(101.3 * POWER( (293-0.0065 * Altitude) / 293, 5.26), 2), "")</f>
        <v/>
      </c>
      <c r="K192" s="33" t="str">
        <f>IF(ISNUMBER(EToTable[[#This Row],[P]]), (Cp * EToTable[[#This Row],[P]]) / (0.622 * 2.45), "")</f>
        <v/>
      </c>
      <c r="L19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2" s="35" t="str">
        <f>IF(ISNUMBER(EToTable[[#This Row],[J]]), 0.409  * SIN( (2*PI()/365) * EToTable[[#This Row],[J]] - 1.39), "")</f>
        <v/>
      </c>
      <c r="N192" s="30" t="str">
        <f>IF(ISNUMBER(EToTable[[#This Row],[J]]), ROUND(1+0.033 * COS( (2*PI()/365) * EToTable[[#This Row],[J]]), 4), "")</f>
        <v/>
      </c>
      <c r="O192" s="36" t="str">
        <f>IF(AND(ISNUMBER(Latitude), ISNUMBER(EToTable[[#This Row],[Сана]])), ROUND((Latitude / 180) * PI(), 3), "")</f>
        <v/>
      </c>
      <c r="P192" s="35" t="str">
        <f>IF(AND(ISNUMBER(EToTable[[#This Row],[φ]]), ISNUMBER(EToTable[[#This Row],[δ (rad)]])), ACOS( - 1 * TAN(EToTable[[#This Row],[φ]]) * TAN(EToTable[[#This Row],[δ (rad)]])), "")</f>
        <v/>
      </c>
      <c r="Q19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2" s="35" t="str">
        <f xml:space="preserve"> IF(ISNUMBER(EToTable[[#This Row],[ωs]]), ( 24 / PI()) * EToTable[[#This Row],[ωs]], "")</f>
        <v/>
      </c>
      <c r="S192" s="35" t="str">
        <f>IF(ISNUMBER(EToTable[[#This Row],[Тмин
(°С)]]), 0.6108 * EXP( 17.27 * EToTable[[#This Row],[Тмин
(°С)]] / (EToTable[[#This Row],[Тмин
(°С)]]+237.3)), "")</f>
        <v/>
      </c>
      <c r="T192" s="35" t="str">
        <f>IF(ISNUMBER(EToTable[[#This Row],[Тмакс
(°С)]]), 0.6108 * EXP( 17.27 * EToTable[[#This Row],[Тмакс
(°С)]] / (EToTable[[#This Row],[Тмакс
(°С)]]+237.3)), "")</f>
        <v/>
      </c>
      <c r="U192" s="35" t="str">
        <f>IF(AND(ISNUMBER(EToTable[[#This Row],[e° (Tmin)]]), ISNUMBER(EToTable[[#This Row],[e° (Tmax)]])), (EToTable[[#This Row],[e° (Tmax)]]+EToTable[[#This Row],[e° (Tmin)]])/2, "")</f>
        <v/>
      </c>
      <c r="V192" s="28" t="str">
        <f>IF(ISNUMBER(EToTable[[#This Row],[Tdew]]), 0.6108 * EXP( 17.27 * (EToTable[[#This Row],[Tdew]]) / (EToTable[[#This Row],[Tdew]]+237.3)), "")</f>
        <v/>
      </c>
      <c r="W192" s="30" t="str">
        <f xml:space="preserve"> EToTable[[#This Row],[e° (Tdew)]]</f>
        <v/>
      </c>
      <c r="X192" s="28" t="str">
        <f>IF(AND(ISNUMBER(EToTable[[#This Row],[es]]), ISNUMBER(EToTable[[#This Row],[ea]])), EToTable[[#This Row],[es]]-EToTable[[#This Row],[ea]], "")</f>
        <v/>
      </c>
      <c r="Y192" s="35" t="str">
        <f>IF(ISNUMBER(EToTable[[#This Row],[Ra]]), (as+bs)*EToTable[[#This Row],[Ra]], "")</f>
        <v/>
      </c>
      <c r="Z19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2" s="35" t="str">
        <f>IF(ISNUMBER(EToTable[[#This Row],[Rs]]), (1-albedo)*EToTable[[#This Row],[Rs]], "")</f>
        <v/>
      </c>
      <c r="AB19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2" s="35" t="str">
        <f>IF(AND(ISNUMBER(EToTable[[#This Row],[Rns]]), ISNUMBER(EToTable[[#This Row],[Rnl]])), EToTable[[#This Row],[Rns]]-EToTable[[#This Row],[Rnl]], "")</f>
        <v/>
      </c>
      <c r="AD19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3" spans="1:31" x14ac:dyDescent="0.25">
      <c r="A193" s="20"/>
      <c r="B193" s="21"/>
      <c r="C193" s="22"/>
      <c r="D193" s="23"/>
      <c r="E193" s="46"/>
      <c r="F193" s="23"/>
      <c r="G19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3" s="44" t="str">
        <f>IF(AND(ISNUMBER(EToTable[[#This Row],[Сана]]), ISNUMBER(EToTable[[#This Row],[Тмин
(°С)]])), EToTable[[#This Row],[Тмин
(°С)]]-TdewSubtract, "")</f>
        <v/>
      </c>
      <c r="I193" s="38" t="str">
        <f>IF(ISNUMBER(EToTable[[#This Row],[Сана]]), _xlfn.DAYS(EToTable[[#This Row],[Сана]], "1/1/" &amp; YEAR(EToTable[[#This Row],[Сана]])) + 1, "")</f>
        <v/>
      </c>
      <c r="J193" s="35" t="str">
        <f>IF(AND(ISNUMBER(Altitude), ISNUMBER(EToTable[[#This Row],[Сана]])),  ROUND(101.3 * POWER( (293-0.0065 * Altitude) / 293, 5.26), 2), "")</f>
        <v/>
      </c>
      <c r="K193" s="33" t="str">
        <f>IF(ISNUMBER(EToTable[[#This Row],[P]]), (Cp * EToTable[[#This Row],[P]]) / (0.622 * 2.45), "")</f>
        <v/>
      </c>
      <c r="L19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3" s="35" t="str">
        <f>IF(ISNUMBER(EToTable[[#This Row],[J]]), 0.409  * SIN( (2*PI()/365) * EToTable[[#This Row],[J]] - 1.39), "")</f>
        <v/>
      </c>
      <c r="N193" s="30" t="str">
        <f>IF(ISNUMBER(EToTable[[#This Row],[J]]), ROUND(1+0.033 * COS( (2*PI()/365) * EToTable[[#This Row],[J]]), 4), "")</f>
        <v/>
      </c>
      <c r="O193" s="36" t="str">
        <f>IF(AND(ISNUMBER(Latitude), ISNUMBER(EToTable[[#This Row],[Сана]])), ROUND((Latitude / 180) * PI(), 3), "")</f>
        <v/>
      </c>
      <c r="P193" s="35" t="str">
        <f>IF(AND(ISNUMBER(EToTable[[#This Row],[φ]]), ISNUMBER(EToTable[[#This Row],[δ (rad)]])), ACOS( - 1 * TAN(EToTable[[#This Row],[φ]]) * TAN(EToTable[[#This Row],[δ (rad)]])), "")</f>
        <v/>
      </c>
      <c r="Q19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3" s="35" t="str">
        <f xml:space="preserve"> IF(ISNUMBER(EToTable[[#This Row],[ωs]]), ( 24 / PI()) * EToTable[[#This Row],[ωs]], "")</f>
        <v/>
      </c>
      <c r="S193" s="35" t="str">
        <f>IF(ISNUMBER(EToTable[[#This Row],[Тмин
(°С)]]), 0.6108 * EXP( 17.27 * EToTable[[#This Row],[Тмин
(°С)]] / (EToTable[[#This Row],[Тмин
(°С)]]+237.3)), "")</f>
        <v/>
      </c>
      <c r="T193" s="35" t="str">
        <f>IF(ISNUMBER(EToTable[[#This Row],[Тмакс
(°С)]]), 0.6108 * EXP( 17.27 * EToTable[[#This Row],[Тмакс
(°С)]] / (EToTable[[#This Row],[Тмакс
(°С)]]+237.3)), "")</f>
        <v/>
      </c>
      <c r="U193" s="35" t="str">
        <f>IF(AND(ISNUMBER(EToTable[[#This Row],[e° (Tmin)]]), ISNUMBER(EToTable[[#This Row],[e° (Tmax)]])), (EToTable[[#This Row],[e° (Tmax)]]+EToTable[[#This Row],[e° (Tmin)]])/2, "")</f>
        <v/>
      </c>
      <c r="V193" s="28" t="str">
        <f>IF(ISNUMBER(EToTable[[#This Row],[Tdew]]), 0.6108 * EXP( 17.27 * (EToTable[[#This Row],[Tdew]]) / (EToTable[[#This Row],[Tdew]]+237.3)), "")</f>
        <v/>
      </c>
      <c r="W193" s="30" t="str">
        <f xml:space="preserve"> EToTable[[#This Row],[e° (Tdew)]]</f>
        <v/>
      </c>
      <c r="X193" s="28" t="str">
        <f>IF(AND(ISNUMBER(EToTable[[#This Row],[es]]), ISNUMBER(EToTable[[#This Row],[ea]])), EToTable[[#This Row],[es]]-EToTable[[#This Row],[ea]], "")</f>
        <v/>
      </c>
      <c r="Y193" s="35" t="str">
        <f>IF(ISNUMBER(EToTable[[#This Row],[Ra]]), (as+bs)*EToTable[[#This Row],[Ra]], "")</f>
        <v/>
      </c>
      <c r="Z19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3" s="35" t="str">
        <f>IF(ISNUMBER(EToTable[[#This Row],[Rs]]), (1-albedo)*EToTable[[#This Row],[Rs]], "")</f>
        <v/>
      </c>
      <c r="AB19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3" s="35" t="str">
        <f>IF(AND(ISNUMBER(EToTable[[#This Row],[Rns]]), ISNUMBER(EToTable[[#This Row],[Rnl]])), EToTable[[#This Row],[Rns]]-EToTable[[#This Row],[Rnl]], "")</f>
        <v/>
      </c>
      <c r="AD19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4" spans="1:31" x14ac:dyDescent="0.25">
      <c r="A194" s="20"/>
      <c r="B194" s="21"/>
      <c r="C194" s="22"/>
      <c r="D194" s="23"/>
      <c r="E194" s="46"/>
      <c r="F194" s="23"/>
      <c r="G19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4" s="44" t="str">
        <f>IF(AND(ISNUMBER(EToTable[[#This Row],[Сана]]), ISNUMBER(EToTable[[#This Row],[Тмин
(°С)]])), EToTable[[#This Row],[Тмин
(°С)]]-TdewSubtract, "")</f>
        <v/>
      </c>
      <c r="I194" s="38" t="str">
        <f>IF(ISNUMBER(EToTable[[#This Row],[Сана]]), _xlfn.DAYS(EToTable[[#This Row],[Сана]], "1/1/" &amp; YEAR(EToTable[[#This Row],[Сана]])) + 1, "")</f>
        <v/>
      </c>
      <c r="J194" s="35" t="str">
        <f>IF(AND(ISNUMBER(Altitude), ISNUMBER(EToTable[[#This Row],[Сана]])),  ROUND(101.3 * POWER( (293-0.0065 * Altitude) / 293, 5.26), 2), "")</f>
        <v/>
      </c>
      <c r="K194" s="33" t="str">
        <f>IF(ISNUMBER(EToTable[[#This Row],[P]]), (Cp * EToTable[[#This Row],[P]]) / (0.622 * 2.45), "")</f>
        <v/>
      </c>
      <c r="L19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4" s="35" t="str">
        <f>IF(ISNUMBER(EToTable[[#This Row],[J]]), 0.409  * SIN( (2*PI()/365) * EToTable[[#This Row],[J]] - 1.39), "")</f>
        <v/>
      </c>
      <c r="N194" s="30" t="str">
        <f>IF(ISNUMBER(EToTable[[#This Row],[J]]), ROUND(1+0.033 * COS( (2*PI()/365) * EToTable[[#This Row],[J]]), 4), "")</f>
        <v/>
      </c>
      <c r="O194" s="36" t="str">
        <f>IF(AND(ISNUMBER(Latitude), ISNUMBER(EToTable[[#This Row],[Сана]])), ROUND((Latitude / 180) * PI(), 3), "")</f>
        <v/>
      </c>
      <c r="P194" s="35" t="str">
        <f>IF(AND(ISNUMBER(EToTable[[#This Row],[φ]]), ISNUMBER(EToTable[[#This Row],[δ (rad)]])), ACOS( - 1 * TAN(EToTable[[#This Row],[φ]]) * TAN(EToTable[[#This Row],[δ (rad)]])), "")</f>
        <v/>
      </c>
      <c r="Q19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4" s="35" t="str">
        <f xml:space="preserve"> IF(ISNUMBER(EToTable[[#This Row],[ωs]]), ( 24 / PI()) * EToTable[[#This Row],[ωs]], "")</f>
        <v/>
      </c>
      <c r="S194" s="35" t="str">
        <f>IF(ISNUMBER(EToTable[[#This Row],[Тмин
(°С)]]), 0.6108 * EXP( 17.27 * EToTable[[#This Row],[Тмин
(°С)]] / (EToTable[[#This Row],[Тмин
(°С)]]+237.3)), "")</f>
        <v/>
      </c>
      <c r="T194" s="35" t="str">
        <f>IF(ISNUMBER(EToTable[[#This Row],[Тмакс
(°С)]]), 0.6108 * EXP( 17.27 * EToTable[[#This Row],[Тмакс
(°С)]] / (EToTable[[#This Row],[Тмакс
(°С)]]+237.3)), "")</f>
        <v/>
      </c>
      <c r="U194" s="35" t="str">
        <f>IF(AND(ISNUMBER(EToTable[[#This Row],[e° (Tmin)]]), ISNUMBER(EToTable[[#This Row],[e° (Tmax)]])), (EToTable[[#This Row],[e° (Tmax)]]+EToTable[[#This Row],[e° (Tmin)]])/2, "")</f>
        <v/>
      </c>
      <c r="V194" s="28" t="str">
        <f>IF(ISNUMBER(EToTable[[#This Row],[Tdew]]), 0.6108 * EXP( 17.27 * (EToTable[[#This Row],[Tdew]]) / (EToTable[[#This Row],[Tdew]]+237.3)), "")</f>
        <v/>
      </c>
      <c r="W194" s="30" t="str">
        <f xml:space="preserve"> EToTable[[#This Row],[e° (Tdew)]]</f>
        <v/>
      </c>
      <c r="X194" s="28" t="str">
        <f>IF(AND(ISNUMBER(EToTable[[#This Row],[es]]), ISNUMBER(EToTable[[#This Row],[ea]])), EToTable[[#This Row],[es]]-EToTable[[#This Row],[ea]], "")</f>
        <v/>
      </c>
      <c r="Y194" s="35" t="str">
        <f>IF(ISNUMBER(EToTable[[#This Row],[Ra]]), (as+bs)*EToTable[[#This Row],[Ra]], "")</f>
        <v/>
      </c>
      <c r="Z19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4" s="35" t="str">
        <f>IF(ISNUMBER(EToTable[[#This Row],[Rs]]), (1-albedo)*EToTable[[#This Row],[Rs]], "")</f>
        <v/>
      </c>
      <c r="AB19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4" s="35" t="str">
        <f>IF(AND(ISNUMBER(EToTable[[#This Row],[Rns]]), ISNUMBER(EToTable[[#This Row],[Rnl]])), EToTable[[#This Row],[Rns]]-EToTable[[#This Row],[Rnl]], "")</f>
        <v/>
      </c>
      <c r="AD19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5" spans="1:31" x14ac:dyDescent="0.25">
      <c r="A195" s="20"/>
      <c r="B195" s="21"/>
      <c r="C195" s="22"/>
      <c r="D195" s="23"/>
      <c r="E195" s="46"/>
      <c r="F195" s="23"/>
      <c r="G19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5" s="44" t="str">
        <f>IF(AND(ISNUMBER(EToTable[[#This Row],[Сана]]), ISNUMBER(EToTable[[#This Row],[Тмин
(°С)]])), EToTable[[#This Row],[Тмин
(°С)]]-TdewSubtract, "")</f>
        <v/>
      </c>
      <c r="I195" s="38" t="str">
        <f>IF(ISNUMBER(EToTable[[#This Row],[Сана]]), _xlfn.DAYS(EToTable[[#This Row],[Сана]], "1/1/" &amp; YEAR(EToTable[[#This Row],[Сана]])) + 1, "")</f>
        <v/>
      </c>
      <c r="J195" s="35" t="str">
        <f>IF(AND(ISNUMBER(Altitude), ISNUMBER(EToTable[[#This Row],[Сана]])),  ROUND(101.3 * POWER( (293-0.0065 * Altitude) / 293, 5.26), 2), "")</f>
        <v/>
      </c>
      <c r="K195" s="33" t="str">
        <f>IF(ISNUMBER(EToTable[[#This Row],[P]]), (Cp * EToTable[[#This Row],[P]]) / (0.622 * 2.45), "")</f>
        <v/>
      </c>
      <c r="L19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5" s="35" t="str">
        <f>IF(ISNUMBER(EToTable[[#This Row],[J]]), 0.409  * SIN( (2*PI()/365) * EToTable[[#This Row],[J]] - 1.39), "")</f>
        <v/>
      </c>
      <c r="N195" s="30" t="str">
        <f>IF(ISNUMBER(EToTable[[#This Row],[J]]), ROUND(1+0.033 * COS( (2*PI()/365) * EToTable[[#This Row],[J]]), 4), "")</f>
        <v/>
      </c>
      <c r="O195" s="36" t="str">
        <f>IF(AND(ISNUMBER(Latitude), ISNUMBER(EToTable[[#This Row],[Сана]])), ROUND((Latitude / 180) * PI(), 3), "")</f>
        <v/>
      </c>
      <c r="P195" s="35" t="str">
        <f>IF(AND(ISNUMBER(EToTable[[#This Row],[φ]]), ISNUMBER(EToTable[[#This Row],[δ (rad)]])), ACOS( - 1 * TAN(EToTable[[#This Row],[φ]]) * TAN(EToTable[[#This Row],[δ (rad)]])), "")</f>
        <v/>
      </c>
      <c r="Q19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5" s="35" t="str">
        <f xml:space="preserve"> IF(ISNUMBER(EToTable[[#This Row],[ωs]]), ( 24 / PI()) * EToTable[[#This Row],[ωs]], "")</f>
        <v/>
      </c>
      <c r="S195" s="35" t="str">
        <f>IF(ISNUMBER(EToTable[[#This Row],[Тмин
(°С)]]), 0.6108 * EXP( 17.27 * EToTable[[#This Row],[Тмин
(°С)]] / (EToTable[[#This Row],[Тмин
(°С)]]+237.3)), "")</f>
        <v/>
      </c>
      <c r="T195" s="35" t="str">
        <f>IF(ISNUMBER(EToTable[[#This Row],[Тмакс
(°С)]]), 0.6108 * EXP( 17.27 * EToTable[[#This Row],[Тмакс
(°С)]] / (EToTable[[#This Row],[Тмакс
(°С)]]+237.3)), "")</f>
        <v/>
      </c>
      <c r="U195" s="35" t="str">
        <f>IF(AND(ISNUMBER(EToTable[[#This Row],[e° (Tmin)]]), ISNUMBER(EToTable[[#This Row],[e° (Tmax)]])), (EToTable[[#This Row],[e° (Tmax)]]+EToTable[[#This Row],[e° (Tmin)]])/2, "")</f>
        <v/>
      </c>
      <c r="V195" s="28" t="str">
        <f>IF(ISNUMBER(EToTable[[#This Row],[Tdew]]), 0.6108 * EXP( 17.27 * (EToTable[[#This Row],[Tdew]]) / (EToTable[[#This Row],[Tdew]]+237.3)), "")</f>
        <v/>
      </c>
      <c r="W195" s="30" t="str">
        <f xml:space="preserve"> EToTable[[#This Row],[e° (Tdew)]]</f>
        <v/>
      </c>
      <c r="X195" s="28" t="str">
        <f>IF(AND(ISNUMBER(EToTable[[#This Row],[es]]), ISNUMBER(EToTable[[#This Row],[ea]])), EToTable[[#This Row],[es]]-EToTable[[#This Row],[ea]], "")</f>
        <v/>
      </c>
      <c r="Y195" s="35" t="str">
        <f>IF(ISNUMBER(EToTable[[#This Row],[Ra]]), (as+bs)*EToTable[[#This Row],[Ra]], "")</f>
        <v/>
      </c>
      <c r="Z19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5" s="35" t="str">
        <f>IF(ISNUMBER(EToTable[[#This Row],[Rs]]), (1-albedo)*EToTable[[#This Row],[Rs]], "")</f>
        <v/>
      </c>
      <c r="AB19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5" s="35" t="str">
        <f>IF(AND(ISNUMBER(EToTable[[#This Row],[Rns]]), ISNUMBER(EToTable[[#This Row],[Rnl]])), EToTable[[#This Row],[Rns]]-EToTable[[#This Row],[Rnl]], "")</f>
        <v/>
      </c>
      <c r="AD19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6" spans="1:31" x14ac:dyDescent="0.25">
      <c r="A196" s="20"/>
      <c r="B196" s="21"/>
      <c r="C196" s="22"/>
      <c r="D196" s="23"/>
      <c r="E196" s="46"/>
      <c r="F196" s="23"/>
      <c r="G19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6" s="44" t="str">
        <f>IF(AND(ISNUMBER(EToTable[[#This Row],[Сана]]), ISNUMBER(EToTable[[#This Row],[Тмин
(°С)]])), EToTable[[#This Row],[Тмин
(°С)]]-TdewSubtract, "")</f>
        <v/>
      </c>
      <c r="I196" s="38" t="str">
        <f>IF(ISNUMBER(EToTable[[#This Row],[Сана]]), _xlfn.DAYS(EToTable[[#This Row],[Сана]], "1/1/" &amp; YEAR(EToTable[[#This Row],[Сана]])) + 1, "")</f>
        <v/>
      </c>
      <c r="J196" s="35" t="str">
        <f>IF(AND(ISNUMBER(Altitude), ISNUMBER(EToTable[[#This Row],[Сана]])),  ROUND(101.3 * POWER( (293-0.0065 * Altitude) / 293, 5.26), 2), "")</f>
        <v/>
      </c>
      <c r="K196" s="33" t="str">
        <f>IF(ISNUMBER(EToTable[[#This Row],[P]]), (Cp * EToTable[[#This Row],[P]]) / (0.622 * 2.45), "")</f>
        <v/>
      </c>
      <c r="L19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6" s="35" t="str">
        <f>IF(ISNUMBER(EToTable[[#This Row],[J]]), 0.409  * SIN( (2*PI()/365) * EToTable[[#This Row],[J]] - 1.39), "")</f>
        <v/>
      </c>
      <c r="N196" s="30" t="str">
        <f>IF(ISNUMBER(EToTable[[#This Row],[J]]), ROUND(1+0.033 * COS( (2*PI()/365) * EToTable[[#This Row],[J]]), 4), "")</f>
        <v/>
      </c>
      <c r="O196" s="36" t="str">
        <f>IF(AND(ISNUMBER(Latitude), ISNUMBER(EToTable[[#This Row],[Сана]])), ROUND((Latitude / 180) * PI(), 3), "")</f>
        <v/>
      </c>
      <c r="P196" s="35" t="str">
        <f>IF(AND(ISNUMBER(EToTable[[#This Row],[φ]]), ISNUMBER(EToTable[[#This Row],[δ (rad)]])), ACOS( - 1 * TAN(EToTable[[#This Row],[φ]]) * TAN(EToTable[[#This Row],[δ (rad)]])), "")</f>
        <v/>
      </c>
      <c r="Q19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6" s="35" t="str">
        <f xml:space="preserve"> IF(ISNUMBER(EToTable[[#This Row],[ωs]]), ( 24 / PI()) * EToTable[[#This Row],[ωs]], "")</f>
        <v/>
      </c>
      <c r="S196" s="35" t="str">
        <f>IF(ISNUMBER(EToTable[[#This Row],[Тмин
(°С)]]), 0.6108 * EXP( 17.27 * EToTable[[#This Row],[Тмин
(°С)]] / (EToTable[[#This Row],[Тмин
(°С)]]+237.3)), "")</f>
        <v/>
      </c>
      <c r="T196" s="35" t="str">
        <f>IF(ISNUMBER(EToTable[[#This Row],[Тмакс
(°С)]]), 0.6108 * EXP( 17.27 * EToTable[[#This Row],[Тмакс
(°С)]] / (EToTable[[#This Row],[Тмакс
(°С)]]+237.3)), "")</f>
        <v/>
      </c>
      <c r="U196" s="35" t="str">
        <f>IF(AND(ISNUMBER(EToTable[[#This Row],[e° (Tmin)]]), ISNUMBER(EToTable[[#This Row],[e° (Tmax)]])), (EToTable[[#This Row],[e° (Tmax)]]+EToTable[[#This Row],[e° (Tmin)]])/2, "")</f>
        <v/>
      </c>
      <c r="V196" s="28" t="str">
        <f>IF(ISNUMBER(EToTable[[#This Row],[Tdew]]), 0.6108 * EXP( 17.27 * (EToTable[[#This Row],[Tdew]]) / (EToTable[[#This Row],[Tdew]]+237.3)), "")</f>
        <v/>
      </c>
      <c r="W196" s="30" t="str">
        <f xml:space="preserve"> EToTable[[#This Row],[e° (Tdew)]]</f>
        <v/>
      </c>
      <c r="X196" s="28" t="str">
        <f>IF(AND(ISNUMBER(EToTable[[#This Row],[es]]), ISNUMBER(EToTable[[#This Row],[ea]])), EToTable[[#This Row],[es]]-EToTable[[#This Row],[ea]], "")</f>
        <v/>
      </c>
      <c r="Y196" s="35" t="str">
        <f>IF(ISNUMBER(EToTable[[#This Row],[Ra]]), (as+bs)*EToTable[[#This Row],[Ra]], "")</f>
        <v/>
      </c>
      <c r="Z19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6" s="35" t="str">
        <f>IF(ISNUMBER(EToTable[[#This Row],[Rs]]), (1-albedo)*EToTable[[#This Row],[Rs]], "")</f>
        <v/>
      </c>
      <c r="AB19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6" s="35" t="str">
        <f>IF(AND(ISNUMBER(EToTable[[#This Row],[Rns]]), ISNUMBER(EToTable[[#This Row],[Rnl]])), EToTable[[#This Row],[Rns]]-EToTable[[#This Row],[Rnl]], "")</f>
        <v/>
      </c>
      <c r="AD19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7" spans="1:31" x14ac:dyDescent="0.25">
      <c r="A197" s="20"/>
      <c r="B197" s="21"/>
      <c r="C197" s="22"/>
      <c r="D197" s="23"/>
      <c r="E197" s="46"/>
      <c r="F197" s="23"/>
      <c r="G19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7" s="44" t="str">
        <f>IF(AND(ISNUMBER(EToTable[[#This Row],[Сана]]), ISNUMBER(EToTable[[#This Row],[Тмин
(°С)]])), EToTable[[#This Row],[Тмин
(°С)]]-TdewSubtract, "")</f>
        <v/>
      </c>
      <c r="I197" s="38" t="str">
        <f>IF(ISNUMBER(EToTable[[#This Row],[Сана]]), _xlfn.DAYS(EToTable[[#This Row],[Сана]], "1/1/" &amp; YEAR(EToTable[[#This Row],[Сана]])) + 1, "")</f>
        <v/>
      </c>
      <c r="J197" s="35" t="str">
        <f>IF(AND(ISNUMBER(Altitude), ISNUMBER(EToTable[[#This Row],[Сана]])),  ROUND(101.3 * POWER( (293-0.0065 * Altitude) / 293, 5.26), 2), "")</f>
        <v/>
      </c>
      <c r="K197" s="33" t="str">
        <f>IF(ISNUMBER(EToTable[[#This Row],[P]]), (Cp * EToTable[[#This Row],[P]]) / (0.622 * 2.45), "")</f>
        <v/>
      </c>
      <c r="L19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7" s="35" t="str">
        <f>IF(ISNUMBER(EToTable[[#This Row],[J]]), 0.409  * SIN( (2*PI()/365) * EToTable[[#This Row],[J]] - 1.39), "")</f>
        <v/>
      </c>
      <c r="N197" s="30" t="str">
        <f>IF(ISNUMBER(EToTable[[#This Row],[J]]), ROUND(1+0.033 * COS( (2*PI()/365) * EToTable[[#This Row],[J]]), 4), "")</f>
        <v/>
      </c>
      <c r="O197" s="36" t="str">
        <f>IF(AND(ISNUMBER(Latitude), ISNUMBER(EToTable[[#This Row],[Сана]])), ROUND((Latitude / 180) * PI(), 3), "")</f>
        <v/>
      </c>
      <c r="P197" s="35" t="str">
        <f>IF(AND(ISNUMBER(EToTable[[#This Row],[φ]]), ISNUMBER(EToTable[[#This Row],[δ (rad)]])), ACOS( - 1 * TAN(EToTable[[#This Row],[φ]]) * TAN(EToTable[[#This Row],[δ (rad)]])), "")</f>
        <v/>
      </c>
      <c r="Q19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7" s="35" t="str">
        <f xml:space="preserve"> IF(ISNUMBER(EToTable[[#This Row],[ωs]]), ( 24 / PI()) * EToTable[[#This Row],[ωs]], "")</f>
        <v/>
      </c>
      <c r="S197" s="35" t="str">
        <f>IF(ISNUMBER(EToTable[[#This Row],[Тмин
(°С)]]), 0.6108 * EXP( 17.27 * EToTable[[#This Row],[Тмин
(°С)]] / (EToTable[[#This Row],[Тмин
(°С)]]+237.3)), "")</f>
        <v/>
      </c>
      <c r="T197" s="35" t="str">
        <f>IF(ISNUMBER(EToTable[[#This Row],[Тмакс
(°С)]]), 0.6108 * EXP( 17.27 * EToTable[[#This Row],[Тмакс
(°С)]] / (EToTable[[#This Row],[Тмакс
(°С)]]+237.3)), "")</f>
        <v/>
      </c>
      <c r="U197" s="35" t="str">
        <f>IF(AND(ISNUMBER(EToTable[[#This Row],[e° (Tmin)]]), ISNUMBER(EToTable[[#This Row],[e° (Tmax)]])), (EToTable[[#This Row],[e° (Tmax)]]+EToTable[[#This Row],[e° (Tmin)]])/2, "")</f>
        <v/>
      </c>
      <c r="V197" s="28" t="str">
        <f>IF(ISNUMBER(EToTable[[#This Row],[Tdew]]), 0.6108 * EXP( 17.27 * (EToTable[[#This Row],[Tdew]]) / (EToTable[[#This Row],[Tdew]]+237.3)), "")</f>
        <v/>
      </c>
      <c r="W197" s="30" t="str">
        <f xml:space="preserve"> EToTable[[#This Row],[e° (Tdew)]]</f>
        <v/>
      </c>
      <c r="X197" s="28" t="str">
        <f>IF(AND(ISNUMBER(EToTable[[#This Row],[es]]), ISNUMBER(EToTable[[#This Row],[ea]])), EToTable[[#This Row],[es]]-EToTable[[#This Row],[ea]], "")</f>
        <v/>
      </c>
      <c r="Y197" s="35" t="str">
        <f>IF(ISNUMBER(EToTable[[#This Row],[Ra]]), (as+bs)*EToTable[[#This Row],[Ra]], "")</f>
        <v/>
      </c>
      <c r="Z19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7" s="35" t="str">
        <f>IF(ISNUMBER(EToTable[[#This Row],[Rs]]), (1-albedo)*EToTable[[#This Row],[Rs]], "")</f>
        <v/>
      </c>
      <c r="AB19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7" s="35" t="str">
        <f>IF(AND(ISNUMBER(EToTable[[#This Row],[Rns]]), ISNUMBER(EToTable[[#This Row],[Rnl]])), EToTable[[#This Row],[Rns]]-EToTable[[#This Row],[Rnl]], "")</f>
        <v/>
      </c>
      <c r="AD19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8" spans="1:31" x14ac:dyDescent="0.25">
      <c r="A198" s="20"/>
      <c r="B198" s="21"/>
      <c r="C198" s="22"/>
      <c r="D198" s="23"/>
      <c r="E198" s="46"/>
      <c r="F198" s="23"/>
      <c r="G19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8" s="44" t="str">
        <f>IF(AND(ISNUMBER(EToTable[[#This Row],[Сана]]), ISNUMBER(EToTable[[#This Row],[Тмин
(°С)]])), EToTable[[#This Row],[Тмин
(°С)]]-TdewSubtract, "")</f>
        <v/>
      </c>
      <c r="I198" s="38" t="str">
        <f>IF(ISNUMBER(EToTable[[#This Row],[Сана]]), _xlfn.DAYS(EToTable[[#This Row],[Сана]], "1/1/" &amp; YEAR(EToTable[[#This Row],[Сана]])) + 1, "")</f>
        <v/>
      </c>
      <c r="J198" s="35" t="str">
        <f>IF(AND(ISNUMBER(Altitude), ISNUMBER(EToTable[[#This Row],[Сана]])),  ROUND(101.3 * POWER( (293-0.0065 * Altitude) / 293, 5.26), 2), "")</f>
        <v/>
      </c>
      <c r="K198" s="33" t="str">
        <f>IF(ISNUMBER(EToTable[[#This Row],[P]]), (Cp * EToTable[[#This Row],[P]]) / (0.622 * 2.45), "")</f>
        <v/>
      </c>
      <c r="L19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8" s="35" t="str">
        <f>IF(ISNUMBER(EToTable[[#This Row],[J]]), 0.409  * SIN( (2*PI()/365) * EToTable[[#This Row],[J]] - 1.39), "")</f>
        <v/>
      </c>
      <c r="N198" s="30" t="str">
        <f>IF(ISNUMBER(EToTable[[#This Row],[J]]), ROUND(1+0.033 * COS( (2*PI()/365) * EToTable[[#This Row],[J]]), 4), "")</f>
        <v/>
      </c>
      <c r="O198" s="36" t="str">
        <f>IF(AND(ISNUMBER(Latitude), ISNUMBER(EToTable[[#This Row],[Сана]])), ROUND((Latitude / 180) * PI(), 3), "")</f>
        <v/>
      </c>
      <c r="P198" s="35" t="str">
        <f>IF(AND(ISNUMBER(EToTable[[#This Row],[φ]]), ISNUMBER(EToTable[[#This Row],[δ (rad)]])), ACOS( - 1 * TAN(EToTable[[#This Row],[φ]]) * TAN(EToTable[[#This Row],[δ (rad)]])), "")</f>
        <v/>
      </c>
      <c r="Q19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8" s="35" t="str">
        <f xml:space="preserve"> IF(ISNUMBER(EToTable[[#This Row],[ωs]]), ( 24 / PI()) * EToTable[[#This Row],[ωs]], "")</f>
        <v/>
      </c>
      <c r="S198" s="35" t="str">
        <f>IF(ISNUMBER(EToTable[[#This Row],[Тмин
(°С)]]), 0.6108 * EXP( 17.27 * EToTable[[#This Row],[Тмин
(°С)]] / (EToTable[[#This Row],[Тмин
(°С)]]+237.3)), "")</f>
        <v/>
      </c>
      <c r="T198" s="35" t="str">
        <f>IF(ISNUMBER(EToTable[[#This Row],[Тмакс
(°С)]]), 0.6108 * EXP( 17.27 * EToTable[[#This Row],[Тмакс
(°С)]] / (EToTable[[#This Row],[Тмакс
(°С)]]+237.3)), "")</f>
        <v/>
      </c>
      <c r="U198" s="35" t="str">
        <f>IF(AND(ISNUMBER(EToTable[[#This Row],[e° (Tmin)]]), ISNUMBER(EToTable[[#This Row],[e° (Tmax)]])), (EToTable[[#This Row],[e° (Tmax)]]+EToTable[[#This Row],[e° (Tmin)]])/2, "")</f>
        <v/>
      </c>
      <c r="V198" s="28" t="str">
        <f>IF(ISNUMBER(EToTable[[#This Row],[Tdew]]), 0.6108 * EXP( 17.27 * (EToTable[[#This Row],[Tdew]]) / (EToTable[[#This Row],[Tdew]]+237.3)), "")</f>
        <v/>
      </c>
      <c r="W198" s="30" t="str">
        <f xml:space="preserve"> EToTable[[#This Row],[e° (Tdew)]]</f>
        <v/>
      </c>
      <c r="X198" s="28" t="str">
        <f>IF(AND(ISNUMBER(EToTable[[#This Row],[es]]), ISNUMBER(EToTable[[#This Row],[ea]])), EToTable[[#This Row],[es]]-EToTable[[#This Row],[ea]], "")</f>
        <v/>
      </c>
      <c r="Y198" s="35" t="str">
        <f>IF(ISNUMBER(EToTable[[#This Row],[Ra]]), (as+bs)*EToTable[[#This Row],[Ra]], "")</f>
        <v/>
      </c>
      <c r="Z19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8" s="35" t="str">
        <f>IF(ISNUMBER(EToTable[[#This Row],[Rs]]), (1-albedo)*EToTable[[#This Row],[Rs]], "")</f>
        <v/>
      </c>
      <c r="AB19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8" s="35" t="str">
        <f>IF(AND(ISNUMBER(EToTable[[#This Row],[Rns]]), ISNUMBER(EToTable[[#This Row],[Rnl]])), EToTable[[#This Row],[Rns]]-EToTable[[#This Row],[Rnl]], "")</f>
        <v/>
      </c>
      <c r="AD19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199" spans="1:31" x14ac:dyDescent="0.25">
      <c r="A199" s="20"/>
      <c r="B199" s="21"/>
      <c r="C199" s="22"/>
      <c r="D199" s="23"/>
      <c r="E199" s="46"/>
      <c r="F199" s="23"/>
      <c r="G19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199" s="44" t="str">
        <f>IF(AND(ISNUMBER(EToTable[[#This Row],[Сана]]), ISNUMBER(EToTable[[#This Row],[Тмин
(°С)]])), EToTable[[#This Row],[Тмин
(°С)]]-TdewSubtract, "")</f>
        <v/>
      </c>
      <c r="I199" s="38" t="str">
        <f>IF(ISNUMBER(EToTable[[#This Row],[Сана]]), _xlfn.DAYS(EToTable[[#This Row],[Сана]], "1/1/" &amp; YEAR(EToTable[[#This Row],[Сана]])) + 1, "")</f>
        <v/>
      </c>
      <c r="J199" s="35" t="str">
        <f>IF(AND(ISNUMBER(Altitude), ISNUMBER(EToTable[[#This Row],[Сана]])),  ROUND(101.3 * POWER( (293-0.0065 * Altitude) / 293, 5.26), 2), "")</f>
        <v/>
      </c>
      <c r="K199" s="33" t="str">
        <f>IF(ISNUMBER(EToTable[[#This Row],[P]]), (Cp * EToTable[[#This Row],[P]]) / (0.622 * 2.45), "")</f>
        <v/>
      </c>
      <c r="L19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199" s="35" t="str">
        <f>IF(ISNUMBER(EToTable[[#This Row],[J]]), 0.409  * SIN( (2*PI()/365) * EToTable[[#This Row],[J]] - 1.39), "")</f>
        <v/>
      </c>
      <c r="N199" s="30" t="str">
        <f>IF(ISNUMBER(EToTable[[#This Row],[J]]), ROUND(1+0.033 * COS( (2*PI()/365) * EToTable[[#This Row],[J]]), 4), "")</f>
        <v/>
      </c>
      <c r="O199" s="36" t="str">
        <f>IF(AND(ISNUMBER(Latitude), ISNUMBER(EToTable[[#This Row],[Сана]])), ROUND((Latitude / 180) * PI(), 3), "")</f>
        <v/>
      </c>
      <c r="P199" s="35" t="str">
        <f>IF(AND(ISNUMBER(EToTable[[#This Row],[φ]]), ISNUMBER(EToTable[[#This Row],[δ (rad)]])), ACOS( - 1 * TAN(EToTable[[#This Row],[φ]]) * TAN(EToTable[[#This Row],[δ (rad)]])), "")</f>
        <v/>
      </c>
      <c r="Q19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199" s="35" t="str">
        <f xml:space="preserve"> IF(ISNUMBER(EToTable[[#This Row],[ωs]]), ( 24 / PI()) * EToTable[[#This Row],[ωs]], "")</f>
        <v/>
      </c>
      <c r="S199" s="35" t="str">
        <f>IF(ISNUMBER(EToTable[[#This Row],[Тмин
(°С)]]), 0.6108 * EXP( 17.27 * EToTable[[#This Row],[Тмин
(°С)]] / (EToTable[[#This Row],[Тмин
(°С)]]+237.3)), "")</f>
        <v/>
      </c>
      <c r="T199" s="35" t="str">
        <f>IF(ISNUMBER(EToTable[[#This Row],[Тмакс
(°С)]]), 0.6108 * EXP( 17.27 * EToTable[[#This Row],[Тмакс
(°С)]] / (EToTable[[#This Row],[Тмакс
(°С)]]+237.3)), "")</f>
        <v/>
      </c>
      <c r="U199" s="35" t="str">
        <f>IF(AND(ISNUMBER(EToTable[[#This Row],[e° (Tmin)]]), ISNUMBER(EToTable[[#This Row],[e° (Tmax)]])), (EToTable[[#This Row],[e° (Tmax)]]+EToTable[[#This Row],[e° (Tmin)]])/2, "")</f>
        <v/>
      </c>
      <c r="V199" s="28" t="str">
        <f>IF(ISNUMBER(EToTable[[#This Row],[Tdew]]), 0.6108 * EXP( 17.27 * (EToTable[[#This Row],[Tdew]]) / (EToTable[[#This Row],[Tdew]]+237.3)), "")</f>
        <v/>
      </c>
      <c r="W199" s="30" t="str">
        <f xml:space="preserve"> EToTable[[#This Row],[e° (Tdew)]]</f>
        <v/>
      </c>
      <c r="X199" s="28" t="str">
        <f>IF(AND(ISNUMBER(EToTable[[#This Row],[es]]), ISNUMBER(EToTable[[#This Row],[ea]])), EToTable[[#This Row],[es]]-EToTable[[#This Row],[ea]], "")</f>
        <v/>
      </c>
      <c r="Y199" s="35" t="str">
        <f>IF(ISNUMBER(EToTable[[#This Row],[Ra]]), (as+bs)*EToTable[[#This Row],[Ra]], "")</f>
        <v/>
      </c>
      <c r="Z19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199" s="35" t="str">
        <f>IF(ISNUMBER(EToTable[[#This Row],[Rs]]), (1-albedo)*EToTable[[#This Row],[Rs]], "")</f>
        <v/>
      </c>
      <c r="AB19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199" s="35" t="str">
        <f>IF(AND(ISNUMBER(EToTable[[#This Row],[Rns]]), ISNUMBER(EToTable[[#This Row],[Rnl]])), EToTable[[#This Row],[Rns]]-EToTable[[#This Row],[Rnl]], "")</f>
        <v/>
      </c>
      <c r="AD19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19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0" spans="1:31" x14ac:dyDescent="0.25">
      <c r="A200" s="20"/>
      <c r="B200" s="21"/>
      <c r="C200" s="22"/>
      <c r="D200" s="23"/>
      <c r="E200" s="46"/>
      <c r="F200" s="23"/>
      <c r="G20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0" s="44" t="str">
        <f>IF(AND(ISNUMBER(EToTable[[#This Row],[Сана]]), ISNUMBER(EToTable[[#This Row],[Тмин
(°С)]])), EToTable[[#This Row],[Тмин
(°С)]]-TdewSubtract, "")</f>
        <v/>
      </c>
      <c r="I200" s="38" t="str">
        <f>IF(ISNUMBER(EToTable[[#This Row],[Сана]]), _xlfn.DAYS(EToTable[[#This Row],[Сана]], "1/1/" &amp; YEAR(EToTable[[#This Row],[Сана]])) + 1, "")</f>
        <v/>
      </c>
      <c r="J200" s="35" t="str">
        <f>IF(AND(ISNUMBER(Altitude), ISNUMBER(EToTable[[#This Row],[Сана]])),  ROUND(101.3 * POWER( (293-0.0065 * Altitude) / 293, 5.26), 2), "")</f>
        <v/>
      </c>
      <c r="K200" s="33" t="str">
        <f>IF(ISNUMBER(EToTable[[#This Row],[P]]), (Cp * EToTable[[#This Row],[P]]) / (0.622 * 2.45), "")</f>
        <v/>
      </c>
      <c r="L20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0" s="35" t="str">
        <f>IF(ISNUMBER(EToTable[[#This Row],[J]]), 0.409  * SIN( (2*PI()/365) * EToTable[[#This Row],[J]] - 1.39), "")</f>
        <v/>
      </c>
      <c r="N200" s="30" t="str">
        <f>IF(ISNUMBER(EToTable[[#This Row],[J]]), ROUND(1+0.033 * COS( (2*PI()/365) * EToTable[[#This Row],[J]]), 4), "")</f>
        <v/>
      </c>
      <c r="O200" s="36" t="str">
        <f>IF(AND(ISNUMBER(Latitude), ISNUMBER(EToTable[[#This Row],[Сана]])), ROUND((Latitude / 180) * PI(), 3), "")</f>
        <v/>
      </c>
      <c r="P200" s="35" t="str">
        <f>IF(AND(ISNUMBER(EToTable[[#This Row],[φ]]), ISNUMBER(EToTable[[#This Row],[δ (rad)]])), ACOS( - 1 * TAN(EToTable[[#This Row],[φ]]) * TAN(EToTable[[#This Row],[δ (rad)]])), "")</f>
        <v/>
      </c>
      <c r="Q20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0" s="35" t="str">
        <f xml:space="preserve"> IF(ISNUMBER(EToTable[[#This Row],[ωs]]), ( 24 / PI()) * EToTable[[#This Row],[ωs]], "")</f>
        <v/>
      </c>
      <c r="S200" s="35" t="str">
        <f>IF(ISNUMBER(EToTable[[#This Row],[Тмин
(°С)]]), 0.6108 * EXP( 17.27 * EToTable[[#This Row],[Тмин
(°С)]] / (EToTable[[#This Row],[Тмин
(°С)]]+237.3)), "")</f>
        <v/>
      </c>
      <c r="T200" s="35" t="str">
        <f>IF(ISNUMBER(EToTable[[#This Row],[Тмакс
(°С)]]), 0.6108 * EXP( 17.27 * EToTable[[#This Row],[Тмакс
(°С)]] / (EToTable[[#This Row],[Тмакс
(°С)]]+237.3)), "")</f>
        <v/>
      </c>
      <c r="U200" s="35" t="str">
        <f>IF(AND(ISNUMBER(EToTable[[#This Row],[e° (Tmin)]]), ISNUMBER(EToTable[[#This Row],[e° (Tmax)]])), (EToTable[[#This Row],[e° (Tmax)]]+EToTable[[#This Row],[e° (Tmin)]])/2, "")</f>
        <v/>
      </c>
      <c r="V200" s="28" t="str">
        <f>IF(ISNUMBER(EToTable[[#This Row],[Tdew]]), 0.6108 * EXP( 17.27 * (EToTable[[#This Row],[Tdew]]) / (EToTable[[#This Row],[Tdew]]+237.3)), "")</f>
        <v/>
      </c>
      <c r="W200" s="30" t="str">
        <f xml:space="preserve"> EToTable[[#This Row],[e° (Tdew)]]</f>
        <v/>
      </c>
      <c r="X200" s="28" t="str">
        <f>IF(AND(ISNUMBER(EToTable[[#This Row],[es]]), ISNUMBER(EToTable[[#This Row],[ea]])), EToTable[[#This Row],[es]]-EToTable[[#This Row],[ea]], "")</f>
        <v/>
      </c>
      <c r="Y200" s="35" t="str">
        <f>IF(ISNUMBER(EToTable[[#This Row],[Ra]]), (as+bs)*EToTable[[#This Row],[Ra]], "")</f>
        <v/>
      </c>
      <c r="Z20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0" s="35" t="str">
        <f>IF(ISNUMBER(EToTable[[#This Row],[Rs]]), (1-albedo)*EToTable[[#This Row],[Rs]], "")</f>
        <v/>
      </c>
      <c r="AB20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0" s="35" t="str">
        <f>IF(AND(ISNUMBER(EToTable[[#This Row],[Rns]]), ISNUMBER(EToTable[[#This Row],[Rnl]])), EToTable[[#This Row],[Rns]]-EToTable[[#This Row],[Rnl]], "")</f>
        <v/>
      </c>
      <c r="AD20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1" spans="1:31" x14ac:dyDescent="0.25">
      <c r="A201" s="20"/>
      <c r="B201" s="21"/>
      <c r="C201" s="22"/>
      <c r="D201" s="23"/>
      <c r="E201" s="46"/>
      <c r="F201" s="23"/>
      <c r="G20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1" s="44" t="str">
        <f>IF(AND(ISNUMBER(EToTable[[#This Row],[Сана]]), ISNUMBER(EToTable[[#This Row],[Тмин
(°С)]])), EToTable[[#This Row],[Тмин
(°С)]]-TdewSubtract, "")</f>
        <v/>
      </c>
      <c r="I201" s="38" t="str">
        <f>IF(ISNUMBER(EToTable[[#This Row],[Сана]]), _xlfn.DAYS(EToTable[[#This Row],[Сана]], "1/1/" &amp; YEAR(EToTable[[#This Row],[Сана]])) + 1, "")</f>
        <v/>
      </c>
      <c r="J201" s="35" t="str">
        <f>IF(AND(ISNUMBER(Altitude), ISNUMBER(EToTable[[#This Row],[Сана]])),  ROUND(101.3 * POWER( (293-0.0065 * Altitude) / 293, 5.26), 2), "")</f>
        <v/>
      </c>
      <c r="K201" s="33" t="str">
        <f>IF(ISNUMBER(EToTable[[#This Row],[P]]), (Cp * EToTable[[#This Row],[P]]) / (0.622 * 2.45), "")</f>
        <v/>
      </c>
      <c r="L20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1" s="35" t="str">
        <f>IF(ISNUMBER(EToTable[[#This Row],[J]]), 0.409  * SIN( (2*PI()/365) * EToTable[[#This Row],[J]] - 1.39), "")</f>
        <v/>
      </c>
      <c r="N201" s="30" t="str">
        <f>IF(ISNUMBER(EToTable[[#This Row],[J]]), ROUND(1+0.033 * COS( (2*PI()/365) * EToTable[[#This Row],[J]]), 4), "")</f>
        <v/>
      </c>
      <c r="O201" s="36" t="str">
        <f>IF(AND(ISNUMBER(Latitude), ISNUMBER(EToTable[[#This Row],[Сана]])), ROUND((Latitude / 180) * PI(), 3), "")</f>
        <v/>
      </c>
      <c r="P201" s="35" t="str">
        <f>IF(AND(ISNUMBER(EToTable[[#This Row],[φ]]), ISNUMBER(EToTable[[#This Row],[δ (rad)]])), ACOS( - 1 * TAN(EToTable[[#This Row],[φ]]) * TAN(EToTable[[#This Row],[δ (rad)]])), "")</f>
        <v/>
      </c>
      <c r="Q20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1" s="35" t="str">
        <f xml:space="preserve"> IF(ISNUMBER(EToTable[[#This Row],[ωs]]), ( 24 / PI()) * EToTable[[#This Row],[ωs]], "")</f>
        <v/>
      </c>
      <c r="S201" s="35" t="str">
        <f>IF(ISNUMBER(EToTable[[#This Row],[Тмин
(°С)]]), 0.6108 * EXP( 17.27 * EToTable[[#This Row],[Тмин
(°С)]] / (EToTable[[#This Row],[Тмин
(°С)]]+237.3)), "")</f>
        <v/>
      </c>
      <c r="T201" s="35" t="str">
        <f>IF(ISNUMBER(EToTable[[#This Row],[Тмакс
(°С)]]), 0.6108 * EXP( 17.27 * EToTable[[#This Row],[Тмакс
(°С)]] / (EToTable[[#This Row],[Тмакс
(°С)]]+237.3)), "")</f>
        <v/>
      </c>
      <c r="U201" s="35" t="str">
        <f>IF(AND(ISNUMBER(EToTable[[#This Row],[e° (Tmin)]]), ISNUMBER(EToTable[[#This Row],[e° (Tmax)]])), (EToTable[[#This Row],[e° (Tmax)]]+EToTable[[#This Row],[e° (Tmin)]])/2, "")</f>
        <v/>
      </c>
      <c r="V201" s="28" t="str">
        <f>IF(ISNUMBER(EToTable[[#This Row],[Tdew]]), 0.6108 * EXP( 17.27 * (EToTable[[#This Row],[Tdew]]) / (EToTable[[#This Row],[Tdew]]+237.3)), "")</f>
        <v/>
      </c>
      <c r="W201" s="30" t="str">
        <f xml:space="preserve"> EToTable[[#This Row],[e° (Tdew)]]</f>
        <v/>
      </c>
      <c r="X201" s="28" t="str">
        <f>IF(AND(ISNUMBER(EToTable[[#This Row],[es]]), ISNUMBER(EToTable[[#This Row],[ea]])), EToTable[[#This Row],[es]]-EToTable[[#This Row],[ea]], "")</f>
        <v/>
      </c>
      <c r="Y201" s="35" t="str">
        <f>IF(ISNUMBER(EToTable[[#This Row],[Ra]]), (as+bs)*EToTable[[#This Row],[Ra]], "")</f>
        <v/>
      </c>
      <c r="Z20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1" s="35" t="str">
        <f>IF(ISNUMBER(EToTable[[#This Row],[Rs]]), (1-albedo)*EToTable[[#This Row],[Rs]], "")</f>
        <v/>
      </c>
      <c r="AB20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1" s="35" t="str">
        <f>IF(AND(ISNUMBER(EToTable[[#This Row],[Rns]]), ISNUMBER(EToTable[[#This Row],[Rnl]])), EToTable[[#This Row],[Rns]]-EToTable[[#This Row],[Rnl]], "")</f>
        <v/>
      </c>
      <c r="AD20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2" spans="1:31" x14ac:dyDescent="0.25">
      <c r="A202" s="20"/>
      <c r="B202" s="21"/>
      <c r="C202" s="22"/>
      <c r="D202" s="23"/>
      <c r="E202" s="46"/>
      <c r="F202" s="23"/>
      <c r="G20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2" s="44" t="str">
        <f>IF(AND(ISNUMBER(EToTable[[#This Row],[Сана]]), ISNUMBER(EToTable[[#This Row],[Тмин
(°С)]])), EToTable[[#This Row],[Тмин
(°С)]]-TdewSubtract, "")</f>
        <v/>
      </c>
      <c r="I202" s="38" t="str">
        <f>IF(ISNUMBER(EToTable[[#This Row],[Сана]]), _xlfn.DAYS(EToTable[[#This Row],[Сана]], "1/1/" &amp; YEAR(EToTable[[#This Row],[Сана]])) + 1, "")</f>
        <v/>
      </c>
      <c r="J202" s="35" t="str">
        <f>IF(AND(ISNUMBER(Altitude), ISNUMBER(EToTable[[#This Row],[Сана]])),  ROUND(101.3 * POWER( (293-0.0065 * Altitude) / 293, 5.26), 2), "")</f>
        <v/>
      </c>
      <c r="K202" s="33" t="str">
        <f>IF(ISNUMBER(EToTable[[#This Row],[P]]), (Cp * EToTable[[#This Row],[P]]) / (0.622 * 2.45), "")</f>
        <v/>
      </c>
      <c r="L20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2" s="35" t="str">
        <f>IF(ISNUMBER(EToTable[[#This Row],[J]]), 0.409  * SIN( (2*PI()/365) * EToTable[[#This Row],[J]] - 1.39), "")</f>
        <v/>
      </c>
      <c r="N202" s="30" t="str">
        <f>IF(ISNUMBER(EToTable[[#This Row],[J]]), ROUND(1+0.033 * COS( (2*PI()/365) * EToTable[[#This Row],[J]]), 4), "")</f>
        <v/>
      </c>
      <c r="O202" s="36" t="str">
        <f>IF(AND(ISNUMBER(Latitude), ISNUMBER(EToTable[[#This Row],[Сана]])), ROUND((Latitude / 180) * PI(), 3), "")</f>
        <v/>
      </c>
      <c r="P202" s="35" t="str">
        <f>IF(AND(ISNUMBER(EToTable[[#This Row],[φ]]), ISNUMBER(EToTable[[#This Row],[δ (rad)]])), ACOS( - 1 * TAN(EToTable[[#This Row],[φ]]) * TAN(EToTable[[#This Row],[δ (rad)]])), "")</f>
        <v/>
      </c>
      <c r="Q20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2" s="35" t="str">
        <f xml:space="preserve"> IF(ISNUMBER(EToTable[[#This Row],[ωs]]), ( 24 / PI()) * EToTable[[#This Row],[ωs]], "")</f>
        <v/>
      </c>
      <c r="S202" s="35" t="str">
        <f>IF(ISNUMBER(EToTable[[#This Row],[Тмин
(°С)]]), 0.6108 * EXP( 17.27 * EToTable[[#This Row],[Тмин
(°С)]] / (EToTable[[#This Row],[Тмин
(°С)]]+237.3)), "")</f>
        <v/>
      </c>
      <c r="T202" s="35" t="str">
        <f>IF(ISNUMBER(EToTable[[#This Row],[Тмакс
(°С)]]), 0.6108 * EXP( 17.27 * EToTable[[#This Row],[Тмакс
(°С)]] / (EToTable[[#This Row],[Тмакс
(°С)]]+237.3)), "")</f>
        <v/>
      </c>
      <c r="U202" s="35" t="str">
        <f>IF(AND(ISNUMBER(EToTable[[#This Row],[e° (Tmin)]]), ISNUMBER(EToTable[[#This Row],[e° (Tmax)]])), (EToTable[[#This Row],[e° (Tmax)]]+EToTable[[#This Row],[e° (Tmin)]])/2, "")</f>
        <v/>
      </c>
      <c r="V202" s="28" t="str">
        <f>IF(ISNUMBER(EToTable[[#This Row],[Tdew]]), 0.6108 * EXP( 17.27 * (EToTable[[#This Row],[Tdew]]) / (EToTable[[#This Row],[Tdew]]+237.3)), "")</f>
        <v/>
      </c>
      <c r="W202" s="30" t="str">
        <f xml:space="preserve"> EToTable[[#This Row],[e° (Tdew)]]</f>
        <v/>
      </c>
      <c r="X202" s="28" t="str">
        <f>IF(AND(ISNUMBER(EToTable[[#This Row],[es]]), ISNUMBER(EToTable[[#This Row],[ea]])), EToTable[[#This Row],[es]]-EToTable[[#This Row],[ea]], "")</f>
        <v/>
      </c>
      <c r="Y202" s="35" t="str">
        <f>IF(ISNUMBER(EToTable[[#This Row],[Ra]]), (as+bs)*EToTable[[#This Row],[Ra]], "")</f>
        <v/>
      </c>
      <c r="Z20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2" s="35" t="str">
        <f>IF(ISNUMBER(EToTable[[#This Row],[Rs]]), (1-albedo)*EToTable[[#This Row],[Rs]], "")</f>
        <v/>
      </c>
      <c r="AB20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2" s="35" t="str">
        <f>IF(AND(ISNUMBER(EToTable[[#This Row],[Rns]]), ISNUMBER(EToTable[[#This Row],[Rnl]])), EToTable[[#This Row],[Rns]]-EToTable[[#This Row],[Rnl]], "")</f>
        <v/>
      </c>
      <c r="AD20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3" spans="1:31" x14ac:dyDescent="0.25">
      <c r="A203" s="20"/>
      <c r="B203" s="21"/>
      <c r="C203" s="22"/>
      <c r="D203" s="23"/>
      <c r="E203" s="46"/>
      <c r="F203" s="23"/>
      <c r="G20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3" s="44" t="str">
        <f>IF(AND(ISNUMBER(EToTable[[#This Row],[Сана]]), ISNUMBER(EToTable[[#This Row],[Тмин
(°С)]])), EToTable[[#This Row],[Тмин
(°С)]]-TdewSubtract, "")</f>
        <v/>
      </c>
      <c r="I203" s="38" t="str">
        <f>IF(ISNUMBER(EToTable[[#This Row],[Сана]]), _xlfn.DAYS(EToTable[[#This Row],[Сана]], "1/1/" &amp; YEAR(EToTable[[#This Row],[Сана]])) + 1, "")</f>
        <v/>
      </c>
      <c r="J203" s="35" t="str">
        <f>IF(AND(ISNUMBER(Altitude), ISNUMBER(EToTable[[#This Row],[Сана]])),  ROUND(101.3 * POWER( (293-0.0065 * Altitude) / 293, 5.26), 2), "")</f>
        <v/>
      </c>
      <c r="K203" s="33" t="str">
        <f>IF(ISNUMBER(EToTable[[#This Row],[P]]), (Cp * EToTable[[#This Row],[P]]) / (0.622 * 2.45), "")</f>
        <v/>
      </c>
      <c r="L20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3" s="35" t="str">
        <f>IF(ISNUMBER(EToTable[[#This Row],[J]]), 0.409  * SIN( (2*PI()/365) * EToTable[[#This Row],[J]] - 1.39), "")</f>
        <v/>
      </c>
      <c r="N203" s="30" t="str">
        <f>IF(ISNUMBER(EToTable[[#This Row],[J]]), ROUND(1+0.033 * COS( (2*PI()/365) * EToTable[[#This Row],[J]]), 4), "")</f>
        <v/>
      </c>
      <c r="O203" s="36" t="str">
        <f>IF(AND(ISNUMBER(Latitude), ISNUMBER(EToTable[[#This Row],[Сана]])), ROUND((Latitude / 180) * PI(), 3), "")</f>
        <v/>
      </c>
      <c r="P203" s="35" t="str">
        <f>IF(AND(ISNUMBER(EToTable[[#This Row],[φ]]), ISNUMBER(EToTable[[#This Row],[δ (rad)]])), ACOS( - 1 * TAN(EToTable[[#This Row],[φ]]) * TAN(EToTable[[#This Row],[δ (rad)]])), "")</f>
        <v/>
      </c>
      <c r="Q20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3" s="35" t="str">
        <f xml:space="preserve"> IF(ISNUMBER(EToTable[[#This Row],[ωs]]), ( 24 / PI()) * EToTable[[#This Row],[ωs]], "")</f>
        <v/>
      </c>
      <c r="S203" s="35" t="str">
        <f>IF(ISNUMBER(EToTable[[#This Row],[Тмин
(°С)]]), 0.6108 * EXP( 17.27 * EToTable[[#This Row],[Тмин
(°С)]] / (EToTable[[#This Row],[Тмин
(°С)]]+237.3)), "")</f>
        <v/>
      </c>
      <c r="T203" s="35" t="str">
        <f>IF(ISNUMBER(EToTable[[#This Row],[Тмакс
(°С)]]), 0.6108 * EXP( 17.27 * EToTable[[#This Row],[Тмакс
(°С)]] / (EToTable[[#This Row],[Тмакс
(°С)]]+237.3)), "")</f>
        <v/>
      </c>
      <c r="U203" s="35" t="str">
        <f>IF(AND(ISNUMBER(EToTable[[#This Row],[e° (Tmin)]]), ISNUMBER(EToTable[[#This Row],[e° (Tmax)]])), (EToTable[[#This Row],[e° (Tmax)]]+EToTable[[#This Row],[e° (Tmin)]])/2, "")</f>
        <v/>
      </c>
      <c r="V203" s="28" t="str">
        <f>IF(ISNUMBER(EToTable[[#This Row],[Tdew]]), 0.6108 * EXP( 17.27 * (EToTable[[#This Row],[Tdew]]) / (EToTable[[#This Row],[Tdew]]+237.3)), "")</f>
        <v/>
      </c>
      <c r="W203" s="30" t="str">
        <f xml:space="preserve"> EToTable[[#This Row],[e° (Tdew)]]</f>
        <v/>
      </c>
      <c r="X203" s="28" t="str">
        <f>IF(AND(ISNUMBER(EToTable[[#This Row],[es]]), ISNUMBER(EToTable[[#This Row],[ea]])), EToTable[[#This Row],[es]]-EToTable[[#This Row],[ea]], "")</f>
        <v/>
      </c>
      <c r="Y203" s="35" t="str">
        <f>IF(ISNUMBER(EToTable[[#This Row],[Ra]]), (as+bs)*EToTable[[#This Row],[Ra]], "")</f>
        <v/>
      </c>
      <c r="Z20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3" s="35" t="str">
        <f>IF(ISNUMBER(EToTable[[#This Row],[Rs]]), (1-albedo)*EToTable[[#This Row],[Rs]], "")</f>
        <v/>
      </c>
      <c r="AB20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3" s="35" t="str">
        <f>IF(AND(ISNUMBER(EToTable[[#This Row],[Rns]]), ISNUMBER(EToTable[[#This Row],[Rnl]])), EToTable[[#This Row],[Rns]]-EToTable[[#This Row],[Rnl]], "")</f>
        <v/>
      </c>
      <c r="AD20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4" spans="1:31" x14ac:dyDescent="0.25">
      <c r="A204" s="20"/>
      <c r="B204" s="21"/>
      <c r="C204" s="22"/>
      <c r="D204" s="23"/>
      <c r="E204" s="46"/>
      <c r="F204" s="23"/>
      <c r="G20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4" s="44" t="str">
        <f>IF(AND(ISNUMBER(EToTable[[#This Row],[Сана]]), ISNUMBER(EToTable[[#This Row],[Тмин
(°С)]])), EToTable[[#This Row],[Тмин
(°С)]]-TdewSubtract, "")</f>
        <v/>
      </c>
      <c r="I204" s="38" t="str">
        <f>IF(ISNUMBER(EToTable[[#This Row],[Сана]]), _xlfn.DAYS(EToTable[[#This Row],[Сана]], "1/1/" &amp; YEAR(EToTable[[#This Row],[Сана]])) + 1, "")</f>
        <v/>
      </c>
      <c r="J204" s="35" t="str">
        <f>IF(AND(ISNUMBER(Altitude), ISNUMBER(EToTable[[#This Row],[Сана]])),  ROUND(101.3 * POWER( (293-0.0065 * Altitude) / 293, 5.26), 2), "")</f>
        <v/>
      </c>
      <c r="K204" s="33" t="str">
        <f>IF(ISNUMBER(EToTable[[#This Row],[P]]), (Cp * EToTable[[#This Row],[P]]) / (0.622 * 2.45), "")</f>
        <v/>
      </c>
      <c r="L20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4" s="35" t="str">
        <f>IF(ISNUMBER(EToTable[[#This Row],[J]]), 0.409  * SIN( (2*PI()/365) * EToTable[[#This Row],[J]] - 1.39), "")</f>
        <v/>
      </c>
      <c r="N204" s="30" t="str">
        <f>IF(ISNUMBER(EToTable[[#This Row],[J]]), ROUND(1+0.033 * COS( (2*PI()/365) * EToTable[[#This Row],[J]]), 4), "")</f>
        <v/>
      </c>
      <c r="O204" s="36" t="str">
        <f>IF(AND(ISNUMBER(Latitude), ISNUMBER(EToTable[[#This Row],[Сана]])), ROUND((Latitude / 180) * PI(), 3), "")</f>
        <v/>
      </c>
      <c r="P204" s="35" t="str">
        <f>IF(AND(ISNUMBER(EToTable[[#This Row],[φ]]), ISNUMBER(EToTable[[#This Row],[δ (rad)]])), ACOS( - 1 * TAN(EToTable[[#This Row],[φ]]) * TAN(EToTable[[#This Row],[δ (rad)]])), "")</f>
        <v/>
      </c>
      <c r="Q20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4" s="35" t="str">
        <f xml:space="preserve"> IF(ISNUMBER(EToTable[[#This Row],[ωs]]), ( 24 / PI()) * EToTable[[#This Row],[ωs]], "")</f>
        <v/>
      </c>
      <c r="S204" s="35" t="str">
        <f>IF(ISNUMBER(EToTable[[#This Row],[Тмин
(°С)]]), 0.6108 * EXP( 17.27 * EToTable[[#This Row],[Тмин
(°С)]] / (EToTable[[#This Row],[Тмин
(°С)]]+237.3)), "")</f>
        <v/>
      </c>
      <c r="T204" s="35" t="str">
        <f>IF(ISNUMBER(EToTable[[#This Row],[Тмакс
(°С)]]), 0.6108 * EXP( 17.27 * EToTable[[#This Row],[Тмакс
(°С)]] / (EToTable[[#This Row],[Тмакс
(°С)]]+237.3)), "")</f>
        <v/>
      </c>
      <c r="U204" s="35" t="str">
        <f>IF(AND(ISNUMBER(EToTable[[#This Row],[e° (Tmin)]]), ISNUMBER(EToTable[[#This Row],[e° (Tmax)]])), (EToTable[[#This Row],[e° (Tmax)]]+EToTable[[#This Row],[e° (Tmin)]])/2, "")</f>
        <v/>
      </c>
      <c r="V204" s="28" t="str">
        <f>IF(ISNUMBER(EToTable[[#This Row],[Tdew]]), 0.6108 * EXP( 17.27 * (EToTable[[#This Row],[Tdew]]) / (EToTable[[#This Row],[Tdew]]+237.3)), "")</f>
        <v/>
      </c>
      <c r="W204" s="30" t="str">
        <f xml:space="preserve"> EToTable[[#This Row],[e° (Tdew)]]</f>
        <v/>
      </c>
      <c r="X204" s="28" t="str">
        <f>IF(AND(ISNUMBER(EToTable[[#This Row],[es]]), ISNUMBER(EToTable[[#This Row],[ea]])), EToTable[[#This Row],[es]]-EToTable[[#This Row],[ea]], "")</f>
        <v/>
      </c>
      <c r="Y204" s="35" t="str">
        <f>IF(ISNUMBER(EToTable[[#This Row],[Ra]]), (as+bs)*EToTable[[#This Row],[Ra]], "")</f>
        <v/>
      </c>
      <c r="Z20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4" s="35" t="str">
        <f>IF(ISNUMBER(EToTable[[#This Row],[Rs]]), (1-albedo)*EToTable[[#This Row],[Rs]], "")</f>
        <v/>
      </c>
      <c r="AB20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4" s="35" t="str">
        <f>IF(AND(ISNUMBER(EToTable[[#This Row],[Rns]]), ISNUMBER(EToTable[[#This Row],[Rnl]])), EToTable[[#This Row],[Rns]]-EToTable[[#This Row],[Rnl]], "")</f>
        <v/>
      </c>
      <c r="AD20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5" spans="1:31" x14ac:dyDescent="0.25">
      <c r="A205" s="20"/>
      <c r="B205" s="21"/>
      <c r="C205" s="22"/>
      <c r="D205" s="23"/>
      <c r="E205" s="46"/>
      <c r="F205" s="23"/>
      <c r="G20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5" s="44" t="str">
        <f>IF(AND(ISNUMBER(EToTable[[#This Row],[Сана]]), ISNUMBER(EToTable[[#This Row],[Тмин
(°С)]])), EToTable[[#This Row],[Тмин
(°С)]]-TdewSubtract, "")</f>
        <v/>
      </c>
      <c r="I205" s="38" t="str">
        <f>IF(ISNUMBER(EToTable[[#This Row],[Сана]]), _xlfn.DAYS(EToTable[[#This Row],[Сана]], "1/1/" &amp; YEAR(EToTable[[#This Row],[Сана]])) + 1, "")</f>
        <v/>
      </c>
      <c r="J205" s="35" t="str">
        <f>IF(AND(ISNUMBER(Altitude), ISNUMBER(EToTable[[#This Row],[Сана]])),  ROUND(101.3 * POWER( (293-0.0065 * Altitude) / 293, 5.26), 2), "")</f>
        <v/>
      </c>
      <c r="K205" s="33" t="str">
        <f>IF(ISNUMBER(EToTable[[#This Row],[P]]), (Cp * EToTable[[#This Row],[P]]) / (0.622 * 2.45), "")</f>
        <v/>
      </c>
      <c r="L20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5" s="35" t="str">
        <f>IF(ISNUMBER(EToTable[[#This Row],[J]]), 0.409  * SIN( (2*PI()/365) * EToTable[[#This Row],[J]] - 1.39), "")</f>
        <v/>
      </c>
      <c r="N205" s="30" t="str">
        <f>IF(ISNUMBER(EToTable[[#This Row],[J]]), ROUND(1+0.033 * COS( (2*PI()/365) * EToTable[[#This Row],[J]]), 4), "")</f>
        <v/>
      </c>
      <c r="O205" s="36" t="str">
        <f>IF(AND(ISNUMBER(Latitude), ISNUMBER(EToTable[[#This Row],[Сана]])), ROUND((Latitude / 180) * PI(), 3), "")</f>
        <v/>
      </c>
      <c r="P205" s="35" t="str">
        <f>IF(AND(ISNUMBER(EToTable[[#This Row],[φ]]), ISNUMBER(EToTable[[#This Row],[δ (rad)]])), ACOS( - 1 * TAN(EToTable[[#This Row],[φ]]) * TAN(EToTable[[#This Row],[δ (rad)]])), "")</f>
        <v/>
      </c>
      <c r="Q20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5" s="35" t="str">
        <f xml:space="preserve"> IF(ISNUMBER(EToTable[[#This Row],[ωs]]), ( 24 / PI()) * EToTable[[#This Row],[ωs]], "")</f>
        <v/>
      </c>
      <c r="S205" s="35" t="str">
        <f>IF(ISNUMBER(EToTable[[#This Row],[Тмин
(°С)]]), 0.6108 * EXP( 17.27 * EToTable[[#This Row],[Тмин
(°С)]] / (EToTable[[#This Row],[Тмин
(°С)]]+237.3)), "")</f>
        <v/>
      </c>
      <c r="T205" s="35" t="str">
        <f>IF(ISNUMBER(EToTable[[#This Row],[Тмакс
(°С)]]), 0.6108 * EXP( 17.27 * EToTable[[#This Row],[Тмакс
(°С)]] / (EToTable[[#This Row],[Тмакс
(°С)]]+237.3)), "")</f>
        <v/>
      </c>
      <c r="U205" s="35" t="str">
        <f>IF(AND(ISNUMBER(EToTable[[#This Row],[e° (Tmin)]]), ISNUMBER(EToTable[[#This Row],[e° (Tmax)]])), (EToTable[[#This Row],[e° (Tmax)]]+EToTable[[#This Row],[e° (Tmin)]])/2, "")</f>
        <v/>
      </c>
      <c r="V205" s="28" t="str">
        <f>IF(ISNUMBER(EToTable[[#This Row],[Tdew]]), 0.6108 * EXP( 17.27 * (EToTable[[#This Row],[Tdew]]) / (EToTable[[#This Row],[Tdew]]+237.3)), "")</f>
        <v/>
      </c>
      <c r="W205" s="30" t="str">
        <f xml:space="preserve"> EToTable[[#This Row],[e° (Tdew)]]</f>
        <v/>
      </c>
      <c r="X205" s="28" t="str">
        <f>IF(AND(ISNUMBER(EToTable[[#This Row],[es]]), ISNUMBER(EToTable[[#This Row],[ea]])), EToTable[[#This Row],[es]]-EToTable[[#This Row],[ea]], "")</f>
        <v/>
      </c>
      <c r="Y205" s="35" t="str">
        <f>IF(ISNUMBER(EToTable[[#This Row],[Ra]]), (as+bs)*EToTable[[#This Row],[Ra]], "")</f>
        <v/>
      </c>
      <c r="Z20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5" s="35" t="str">
        <f>IF(ISNUMBER(EToTable[[#This Row],[Rs]]), (1-albedo)*EToTable[[#This Row],[Rs]], "")</f>
        <v/>
      </c>
      <c r="AB20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5" s="35" t="str">
        <f>IF(AND(ISNUMBER(EToTable[[#This Row],[Rns]]), ISNUMBER(EToTable[[#This Row],[Rnl]])), EToTable[[#This Row],[Rns]]-EToTable[[#This Row],[Rnl]], "")</f>
        <v/>
      </c>
      <c r="AD20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6" spans="1:31" x14ac:dyDescent="0.25">
      <c r="A206" s="20"/>
      <c r="B206" s="21"/>
      <c r="C206" s="22"/>
      <c r="D206" s="23"/>
      <c r="E206" s="46"/>
      <c r="F206" s="23"/>
      <c r="G20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6" s="44" t="str">
        <f>IF(AND(ISNUMBER(EToTable[[#This Row],[Сана]]), ISNUMBER(EToTable[[#This Row],[Тмин
(°С)]])), EToTable[[#This Row],[Тмин
(°С)]]-TdewSubtract, "")</f>
        <v/>
      </c>
      <c r="I206" s="38" t="str">
        <f>IF(ISNUMBER(EToTable[[#This Row],[Сана]]), _xlfn.DAYS(EToTable[[#This Row],[Сана]], "1/1/" &amp; YEAR(EToTable[[#This Row],[Сана]])) + 1, "")</f>
        <v/>
      </c>
      <c r="J206" s="35" t="str">
        <f>IF(AND(ISNUMBER(Altitude), ISNUMBER(EToTable[[#This Row],[Сана]])),  ROUND(101.3 * POWER( (293-0.0065 * Altitude) / 293, 5.26), 2), "")</f>
        <v/>
      </c>
      <c r="K206" s="33" t="str">
        <f>IF(ISNUMBER(EToTable[[#This Row],[P]]), (Cp * EToTable[[#This Row],[P]]) / (0.622 * 2.45), "")</f>
        <v/>
      </c>
      <c r="L20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6" s="35" t="str">
        <f>IF(ISNUMBER(EToTable[[#This Row],[J]]), 0.409  * SIN( (2*PI()/365) * EToTable[[#This Row],[J]] - 1.39), "")</f>
        <v/>
      </c>
      <c r="N206" s="30" t="str">
        <f>IF(ISNUMBER(EToTable[[#This Row],[J]]), ROUND(1+0.033 * COS( (2*PI()/365) * EToTable[[#This Row],[J]]), 4), "")</f>
        <v/>
      </c>
      <c r="O206" s="36" t="str">
        <f>IF(AND(ISNUMBER(Latitude), ISNUMBER(EToTable[[#This Row],[Сана]])), ROUND((Latitude / 180) * PI(), 3), "")</f>
        <v/>
      </c>
      <c r="P206" s="35" t="str">
        <f>IF(AND(ISNUMBER(EToTable[[#This Row],[φ]]), ISNUMBER(EToTable[[#This Row],[δ (rad)]])), ACOS( - 1 * TAN(EToTable[[#This Row],[φ]]) * TAN(EToTable[[#This Row],[δ (rad)]])), "")</f>
        <v/>
      </c>
      <c r="Q20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6" s="35" t="str">
        <f xml:space="preserve"> IF(ISNUMBER(EToTable[[#This Row],[ωs]]), ( 24 / PI()) * EToTable[[#This Row],[ωs]], "")</f>
        <v/>
      </c>
      <c r="S206" s="35" t="str">
        <f>IF(ISNUMBER(EToTable[[#This Row],[Тмин
(°С)]]), 0.6108 * EXP( 17.27 * EToTable[[#This Row],[Тмин
(°С)]] / (EToTable[[#This Row],[Тмин
(°С)]]+237.3)), "")</f>
        <v/>
      </c>
      <c r="T206" s="35" t="str">
        <f>IF(ISNUMBER(EToTable[[#This Row],[Тмакс
(°С)]]), 0.6108 * EXP( 17.27 * EToTable[[#This Row],[Тмакс
(°С)]] / (EToTable[[#This Row],[Тмакс
(°С)]]+237.3)), "")</f>
        <v/>
      </c>
      <c r="U206" s="35" t="str">
        <f>IF(AND(ISNUMBER(EToTable[[#This Row],[e° (Tmin)]]), ISNUMBER(EToTable[[#This Row],[e° (Tmax)]])), (EToTable[[#This Row],[e° (Tmax)]]+EToTable[[#This Row],[e° (Tmin)]])/2, "")</f>
        <v/>
      </c>
      <c r="V206" s="28" t="str">
        <f>IF(ISNUMBER(EToTable[[#This Row],[Tdew]]), 0.6108 * EXP( 17.27 * (EToTable[[#This Row],[Tdew]]) / (EToTable[[#This Row],[Tdew]]+237.3)), "")</f>
        <v/>
      </c>
      <c r="W206" s="30" t="str">
        <f xml:space="preserve"> EToTable[[#This Row],[e° (Tdew)]]</f>
        <v/>
      </c>
      <c r="X206" s="28" t="str">
        <f>IF(AND(ISNUMBER(EToTable[[#This Row],[es]]), ISNUMBER(EToTable[[#This Row],[ea]])), EToTable[[#This Row],[es]]-EToTable[[#This Row],[ea]], "")</f>
        <v/>
      </c>
      <c r="Y206" s="35" t="str">
        <f>IF(ISNUMBER(EToTable[[#This Row],[Ra]]), (as+bs)*EToTable[[#This Row],[Ra]], "")</f>
        <v/>
      </c>
      <c r="Z20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6" s="35" t="str">
        <f>IF(ISNUMBER(EToTable[[#This Row],[Rs]]), (1-albedo)*EToTable[[#This Row],[Rs]], "")</f>
        <v/>
      </c>
      <c r="AB20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6" s="35" t="str">
        <f>IF(AND(ISNUMBER(EToTable[[#This Row],[Rns]]), ISNUMBER(EToTable[[#This Row],[Rnl]])), EToTable[[#This Row],[Rns]]-EToTable[[#This Row],[Rnl]], "")</f>
        <v/>
      </c>
      <c r="AD20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7" spans="1:31" x14ac:dyDescent="0.25">
      <c r="A207" s="20"/>
      <c r="B207" s="21"/>
      <c r="C207" s="22"/>
      <c r="D207" s="23"/>
      <c r="E207" s="46"/>
      <c r="F207" s="23"/>
      <c r="G20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7" s="44" t="str">
        <f>IF(AND(ISNUMBER(EToTable[[#This Row],[Сана]]), ISNUMBER(EToTable[[#This Row],[Тмин
(°С)]])), EToTable[[#This Row],[Тмин
(°С)]]-TdewSubtract, "")</f>
        <v/>
      </c>
      <c r="I207" s="38" t="str">
        <f>IF(ISNUMBER(EToTable[[#This Row],[Сана]]), _xlfn.DAYS(EToTable[[#This Row],[Сана]], "1/1/" &amp; YEAR(EToTable[[#This Row],[Сана]])) + 1, "")</f>
        <v/>
      </c>
      <c r="J207" s="35" t="str">
        <f>IF(AND(ISNUMBER(Altitude), ISNUMBER(EToTable[[#This Row],[Сана]])),  ROUND(101.3 * POWER( (293-0.0065 * Altitude) / 293, 5.26), 2), "")</f>
        <v/>
      </c>
      <c r="K207" s="33" t="str">
        <f>IF(ISNUMBER(EToTable[[#This Row],[P]]), (Cp * EToTable[[#This Row],[P]]) / (0.622 * 2.45), "")</f>
        <v/>
      </c>
      <c r="L20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7" s="35" t="str">
        <f>IF(ISNUMBER(EToTable[[#This Row],[J]]), 0.409  * SIN( (2*PI()/365) * EToTable[[#This Row],[J]] - 1.39), "")</f>
        <v/>
      </c>
      <c r="N207" s="30" t="str">
        <f>IF(ISNUMBER(EToTable[[#This Row],[J]]), ROUND(1+0.033 * COS( (2*PI()/365) * EToTable[[#This Row],[J]]), 4), "")</f>
        <v/>
      </c>
      <c r="O207" s="36" t="str">
        <f>IF(AND(ISNUMBER(Latitude), ISNUMBER(EToTable[[#This Row],[Сана]])), ROUND((Latitude / 180) * PI(), 3), "")</f>
        <v/>
      </c>
      <c r="P207" s="35" t="str">
        <f>IF(AND(ISNUMBER(EToTable[[#This Row],[φ]]), ISNUMBER(EToTable[[#This Row],[δ (rad)]])), ACOS( - 1 * TAN(EToTable[[#This Row],[φ]]) * TAN(EToTable[[#This Row],[δ (rad)]])), "")</f>
        <v/>
      </c>
      <c r="Q20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7" s="35" t="str">
        <f xml:space="preserve"> IF(ISNUMBER(EToTable[[#This Row],[ωs]]), ( 24 / PI()) * EToTable[[#This Row],[ωs]], "")</f>
        <v/>
      </c>
      <c r="S207" s="35" t="str">
        <f>IF(ISNUMBER(EToTable[[#This Row],[Тмин
(°С)]]), 0.6108 * EXP( 17.27 * EToTable[[#This Row],[Тмин
(°С)]] / (EToTable[[#This Row],[Тмин
(°С)]]+237.3)), "")</f>
        <v/>
      </c>
      <c r="T207" s="35" t="str">
        <f>IF(ISNUMBER(EToTable[[#This Row],[Тмакс
(°С)]]), 0.6108 * EXP( 17.27 * EToTable[[#This Row],[Тмакс
(°С)]] / (EToTable[[#This Row],[Тмакс
(°С)]]+237.3)), "")</f>
        <v/>
      </c>
      <c r="U207" s="35" t="str">
        <f>IF(AND(ISNUMBER(EToTable[[#This Row],[e° (Tmin)]]), ISNUMBER(EToTable[[#This Row],[e° (Tmax)]])), (EToTable[[#This Row],[e° (Tmax)]]+EToTable[[#This Row],[e° (Tmin)]])/2, "")</f>
        <v/>
      </c>
      <c r="V207" s="28" t="str">
        <f>IF(ISNUMBER(EToTable[[#This Row],[Tdew]]), 0.6108 * EXP( 17.27 * (EToTable[[#This Row],[Tdew]]) / (EToTable[[#This Row],[Tdew]]+237.3)), "")</f>
        <v/>
      </c>
      <c r="W207" s="30" t="str">
        <f xml:space="preserve"> EToTable[[#This Row],[e° (Tdew)]]</f>
        <v/>
      </c>
      <c r="X207" s="28" t="str">
        <f>IF(AND(ISNUMBER(EToTable[[#This Row],[es]]), ISNUMBER(EToTable[[#This Row],[ea]])), EToTable[[#This Row],[es]]-EToTable[[#This Row],[ea]], "")</f>
        <v/>
      </c>
      <c r="Y207" s="35" t="str">
        <f>IF(ISNUMBER(EToTable[[#This Row],[Ra]]), (as+bs)*EToTable[[#This Row],[Ra]], "")</f>
        <v/>
      </c>
      <c r="Z20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7" s="35" t="str">
        <f>IF(ISNUMBER(EToTable[[#This Row],[Rs]]), (1-albedo)*EToTable[[#This Row],[Rs]], "")</f>
        <v/>
      </c>
      <c r="AB20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7" s="35" t="str">
        <f>IF(AND(ISNUMBER(EToTable[[#This Row],[Rns]]), ISNUMBER(EToTable[[#This Row],[Rnl]])), EToTable[[#This Row],[Rns]]-EToTable[[#This Row],[Rnl]], "")</f>
        <v/>
      </c>
      <c r="AD20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8" spans="1:31" x14ac:dyDescent="0.25">
      <c r="A208" s="20"/>
      <c r="B208" s="21"/>
      <c r="C208" s="22"/>
      <c r="D208" s="23"/>
      <c r="E208" s="46"/>
      <c r="F208" s="23"/>
      <c r="G20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8" s="44" t="str">
        <f>IF(AND(ISNUMBER(EToTable[[#This Row],[Сана]]), ISNUMBER(EToTable[[#This Row],[Тмин
(°С)]])), EToTable[[#This Row],[Тмин
(°С)]]-TdewSubtract, "")</f>
        <v/>
      </c>
      <c r="I208" s="38" t="str">
        <f>IF(ISNUMBER(EToTable[[#This Row],[Сана]]), _xlfn.DAYS(EToTable[[#This Row],[Сана]], "1/1/" &amp; YEAR(EToTable[[#This Row],[Сана]])) + 1, "")</f>
        <v/>
      </c>
      <c r="J208" s="35" t="str">
        <f>IF(AND(ISNUMBER(Altitude), ISNUMBER(EToTable[[#This Row],[Сана]])),  ROUND(101.3 * POWER( (293-0.0065 * Altitude) / 293, 5.26), 2), "")</f>
        <v/>
      </c>
      <c r="K208" s="33" t="str">
        <f>IF(ISNUMBER(EToTable[[#This Row],[P]]), (Cp * EToTable[[#This Row],[P]]) / (0.622 * 2.45), "")</f>
        <v/>
      </c>
      <c r="L20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8" s="35" t="str">
        <f>IF(ISNUMBER(EToTable[[#This Row],[J]]), 0.409  * SIN( (2*PI()/365) * EToTable[[#This Row],[J]] - 1.39), "")</f>
        <v/>
      </c>
      <c r="N208" s="30" t="str">
        <f>IF(ISNUMBER(EToTable[[#This Row],[J]]), ROUND(1+0.033 * COS( (2*PI()/365) * EToTable[[#This Row],[J]]), 4), "")</f>
        <v/>
      </c>
      <c r="O208" s="36" t="str">
        <f>IF(AND(ISNUMBER(Latitude), ISNUMBER(EToTable[[#This Row],[Сана]])), ROUND((Latitude / 180) * PI(), 3), "")</f>
        <v/>
      </c>
      <c r="P208" s="35" t="str">
        <f>IF(AND(ISNUMBER(EToTable[[#This Row],[φ]]), ISNUMBER(EToTable[[#This Row],[δ (rad)]])), ACOS( - 1 * TAN(EToTable[[#This Row],[φ]]) * TAN(EToTable[[#This Row],[δ (rad)]])), "")</f>
        <v/>
      </c>
      <c r="Q20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8" s="35" t="str">
        <f xml:space="preserve"> IF(ISNUMBER(EToTable[[#This Row],[ωs]]), ( 24 / PI()) * EToTable[[#This Row],[ωs]], "")</f>
        <v/>
      </c>
      <c r="S208" s="35" t="str">
        <f>IF(ISNUMBER(EToTable[[#This Row],[Тмин
(°С)]]), 0.6108 * EXP( 17.27 * EToTable[[#This Row],[Тмин
(°С)]] / (EToTable[[#This Row],[Тмин
(°С)]]+237.3)), "")</f>
        <v/>
      </c>
      <c r="T208" s="35" t="str">
        <f>IF(ISNUMBER(EToTable[[#This Row],[Тмакс
(°С)]]), 0.6108 * EXP( 17.27 * EToTable[[#This Row],[Тмакс
(°С)]] / (EToTable[[#This Row],[Тмакс
(°С)]]+237.3)), "")</f>
        <v/>
      </c>
      <c r="U208" s="35" t="str">
        <f>IF(AND(ISNUMBER(EToTable[[#This Row],[e° (Tmin)]]), ISNUMBER(EToTable[[#This Row],[e° (Tmax)]])), (EToTable[[#This Row],[e° (Tmax)]]+EToTable[[#This Row],[e° (Tmin)]])/2, "")</f>
        <v/>
      </c>
      <c r="V208" s="28" t="str">
        <f>IF(ISNUMBER(EToTable[[#This Row],[Tdew]]), 0.6108 * EXP( 17.27 * (EToTable[[#This Row],[Tdew]]) / (EToTable[[#This Row],[Tdew]]+237.3)), "")</f>
        <v/>
      </c>
      <c r="W208" s="30" t="str">
        <f xml:space="preserve"> EToTable[[#This Row],[e° (Tdew)]]</f>
        <v/>
      </c>
      <c r="X208" s="28" t="str">
        <f>IF(AND(ISNUMBER(EToTable[[#This Row],[es]]), ISNUMBER(EToTable[[#This Row],[ea]])), EToTable[[#This Row],[es]]-EToTable[[#This Row],[ea]], "")</f>
        <v/>
      </c>
      <c r="Y208" s="35" t="str">
        <f>IF(ISNUMBER(EToTable[[#This Row],[Ra]]), (as+bs)*EToTable[[#This Row],[Ra]], "")</f>
        <v/>
      </c>
      <c r="Z20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8" s="35" t="str">
        <f>IF(ISNUMBER(EToTable[[#This Row],[Rs]]), (1-albedo)*EToTable[[#This Row],[Rs]], "")</f>
        <v/>
      </c>
      <c r="AB20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8" s="35" t="str">
        <f>IF(AND(ISNUMBER(EToTable[[#This Row],[Rns]]), ISNUMBER(EToTable[[#This Row],[Rnl]])), EToTable[[#This Row],[Rns]]-EToTable[[#This Row],[Rnl]], "")</f>
        <v/>
      </c>
      <c r="AD20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09" spans="1:31" x14ac:dyDescent="0.25">
      <c r="A209" s="20"/>
      <c r="B209" s="21"/>
      <c r="C209" s="22"/>
      <c r="D209" s="23"/>
      <c r="E209" s="46"/>
      <c r="F209" s="23"/>
      <c r="G20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09" s="44" t="str">
        <f>IF(AND(ISNUMBER(EToTable[[#This Row],[Сана]]), ISNUMBER(EToTable[[#This Row],[Тмин
(°С)]])), EToTable[[#This Row],[Тмин
(°С)]]-TdewSubtract, "")</f>
        <v/>
      </c>
      <c r="I209" s="38" t="str">
        <f>IF(ISNUMBER(EToTable[[#This Row],[Сана]]), _xlfn.DAYS(EToTable[[#This Row],[Сана]], "1/1/" &amp; YEAR(EToTable[[#This Row],[Сана]])) + 1, "")</f>
        <v/>
      </c>
      <c r="J209" s="35" t="str">
        <f>IF(AND(ISNUMBER(Altitude), ISNUMBER(EToTable[[#This Row],[Сана]])),  ROUND(101.3 * POWER( (293-0.0065 * Altitude) / 293, 5.26), 2), "")</f>
        <v/>
      </c>
      <c r="K209" s="33" t="str">
        <f>IF(ISNUMBER(EToTable[[#This Row],[P]]), (Cp * EToTable[[#This Row],[P]]) / (0.622 * 2.45), "")</f>
        <v/>
      </c>
      <c r="L20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09" s="35" t="str">
        <f>IF(ISNUMBER(EToTable[[#This Row],[J]]), 0.409  * SIN( (2*PI()/365) * EToTable[[#This Row],[J]] - 1.39), "")</f>
        <v/>
      </c>
      <c r="N209" s="30" t="str">
        <f>IF(ISNUMBER(EToTable[[#This Row],[J]]), ROUND(1+0.033 * COS( (2*PI()/365) * EToTable[[#This Row],[J]]), 4), "")</f>
        <v/>
      </c>
      <c r="O209" s="36" t="str">
        <f>IF(AND(ISNUMBER(Latitude), ISNUMBER(EToTable[[#This Row],[Сана]])), ROUND((Latitude / 180) * PI(), 3), "")</f>
        <v/>
      </c>
      <c r="P209" s="35" t="str">
        <f>IF(AND(ISNUMBER(EToTable[[#This Row],[φ]]), ISNUMBER(EToTable[[#This Row],[δ (rad)]])), ACOS( - 1 * TAN(EToTable[[#This Row],[φ]]) * TAN(EToTable[[#This Row],[δ (rad)]])), "")</f>
        <v/>
      </c>
      <c r="Q20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09" s="35" t="str">
        <f xml:space="preserve"> IF(ISNUMBER(EToTable[[#This Row],[ωs]]), ( 24 / PI()) * EToTable[[#This Row],[ωs]], "")</f>
        <v/>
      </c>
      <c r="S209" s="35" t="str">
        <f>IF(ISNUMBER(EToTable[[#This Row],[Тмин
(°С)]]), 0.6108 * EXP( 17.27 * EToTable[[#This Row],[Тмин
(°С)]] / (EToTable[[#This Row],[Тмин
(°С)]]+237.3)), "")</f>
        <v/>
      </c>
      <c r="T209" s="35" t="str">
        <f>IF(ISNUMBER(EToTable[[#This Row],[Тмакс
(°С)]]), 0.6108 * EXP( 17.27 * EToTable[[#This Row],[Тмакс
(°С)]] / (EToTable[[#This Row],[Тмакс
(°С)]]+237.3)), "")</f>
        <v/>
      </c>
      <c r="U209" s="35" t="str">
        <f>IF(AND(ISNUMBER(EToTable[[#This Row],[e° (Tmin)]]), ISNUMBER(EToTable[[#This Row],[e° (Tmax)]])), (EToTable[[#This Row],[e° (Tmax)]]+EToTable[[#This Row],[e° (Tmin)]])/2, "")</f>
        <v/>
      </c>
      <c r="V209" s="28" t="str">
        <f>IF(ISNUMBER(EToTable[[#This Row],[Tdew]]), 0.6108 * EXP( 17.27 * (EToTable[[#This Row],[Tdew]]) / (EToTable[[#This Row],[Tdew]]+237.3)), "")</f>
        <v/>
      </c>
      <c r="W209" s="30" t="str">
        <f xml:space="preserve"> EToTable[[#This Row],[e° (Tdew)]]</f>
        <v/>
      </c>
      <c r="X209" s="28" t="str">
        <f>IF(AND(ISNUMBER(EToTable[[#This Row],[es]]), ISNUMBER(EToTable[[#This Row],[ea]])), EToTable[[#This Row],[es]]-EToTable[[#This Row],[ea]], "")</f>
        <v/>
      </c>
      <c r="Y209" s="35" t="str">
        <f>IF(ISNUMBER(EToTable[[#This Row],[Ra]]), (as+bs)*EToTable[[#This Row],[Ra]], "")</f>
        <v/>
      </c>
      <c r="Z20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09" s="35" t="str">
        <f>IF(ISNUMBER(EToTable[[#This Row],[Rs]]), (1-albedo)*EToTable[[#This Row],[Rs]], "")</f>
        <v/>
      </c>
      <c r="AB20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09" s="35" t="str">
        <f>IF(AND(ISNUMBER(EToTable[[#This Row],[Rns]]), ISNUMBER(EToTable[[#This Row],[Rnl]])), EToTable[[#This Row],[Rns]]-EToTable[[#This Row],[Rnl]], "")</f>
        <v/>
      </c>
      <c r="AD20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0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0" spans="1:31" x14ac:dyDescent="0.25">
      <c r="A210" s="20"/>
      <c r="B210" s="21"/>
      <c r="C210" s="22"/>
      <c r="D210" s="23"/>
      <c r="E210" s="46"/>
      <c r="F210" s="23"/>
      <c r="G21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0" s="44" t="str">
        <f>IF(AND(ISNUMBER(EToTable[[#This Row],[Сана]]), ISNUMBER(EToTable[[#This Row],[Тмин
(°С)]])), EToTable[[#This Row],[Тмин
(°С)]]-TdewSubtract, "")</f>
        <v/>
      </c>
      <c r="I210" s="38" t="str">
        <f>IF(ISNUMBER(EToTable[[#This Row],[Сана]]), _xlfn.DAYS(EToTable[[#This Row],[Сана]], "1/1/" &amp; YEAR(EToTable[[#This Row],[Сана]])) + 1, "")</f>
        <v/>
      </c>
      <c r="J210" s="35" t="str">
        <f>IF(AND(ISNUMBER(Altitude), ISNUMBER(EToTable[[#This Row],[Сана]])),  ROUND(101.3 * POWER( (293-0.0065 * Altitude) / 293, 5.26), 2), "")</f>
        <v/>
      </c>
      <c r="K210" s="33" t="str">
        <f>IF(ISNUMBER(EToTable[[#This Row],[P]]), (Cp * EToTable[[#This Row],[P]]) / (0.622 * 2.45), "")</f>
        <v/>
      </c>
      <c r="L21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0" s="35" t="str">
        <f>IF(ISNUMBER(EToTable[[#This Row],[J]]), 0.409  * SIN( (2*PI()/365) * EToTable[[#This Row],[J]] - 1.39), "")</f>
        <v/>
      </c>
      <c r="N210" s="30" t="str">
        <f>IF(ISNUMBER(EToTable[[#This Row],[J]]), ROUND(1+0.033 * COS( (2*PI()/365) * EToTable[[#This Row],[J]]), 4), "")</f>
        <v/>
      </c>
      <c r="O210" s="36" t="str">
        <f>IF(AND(ISNUMBER(Latitude), ISNUMBER(EToTable[[#This Row],[Сана]])), ROUND((Latitude / 180) * PI(), 3), "")</f>
        <v/>
      </c>
      <c r="P210" s="35" t="str">
        <f>IF(AND(ISNUMBER(EToTable[[#This Row],[φ]]), ISNUMBER(EToTable[[#This Row],[δ (rad)]])), ACOS( - 1 * TAN(EToTable[[#This Row],[φ]]) * TAN(EToTable[[#This Row],[δ (rad)]])), "")</f>
        <v/>
      </c>
      <c r="Q21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0" s="35" t="str">
        <f xml:space="preserve"> IF(ISNUMBER(EToTable[[#This Row],[ωs]]), ( 24 / PI()) * EToTable[[#This Row],[ωs]], "")</f>
        <v/>
      </c>
      <c r="S210" s="35" t="str">
        <f>IF(ISNUMBER(EToTable[[#This Row],[Тмин
(°С)]]), 0.6108 * EXP( 17.27 * EToTable[[#This Row],[Тмин
(°С)]] / (EToTable[[#This Row],[Тмин
(°С)]]+237.3)), "")</f>
        <v/>
      </c>
      <c r="T210" s="35" t="str">
        <f>IF(ISNUMBER(EToTable[[#This Row],[Тмакс
(°С)]]), 0.6108 * EXP( 17.27 * EToTable[[#This Row],[Тмакс
(°С)]] / (EToTable[[#This Row],[Тмакс
(°С)]]+237.3)), "")</f>
        <v/>
      </c>
      <c r="U210" s="35" t="str">
        <f>IF(AND(ISNUMBER(EToTable[[#This Row],[e° (Tmin)]]), ISNUMBER(EToTable[[#This Row],[e° (Tmax)]])), (EToTable[[#This Row],[e° (Tmax)]]+EToTable[[#This Row],[e° (Tmin)]])/2, "")</f>
        <v/>
      </c>
      <c r="V210" s="28" t="str">
        <f>IF(ISNUMBER(EToTable[[#This Row],[Tdew]]), 0.6108 * EXP( 17.27 * (EToTable[[#This Row],[Tdew]]) / (EToTable[[#This Row],[Tdew]]+237.3)), "")</f>
        <v/>
      </c>
      <c r="W210" s="30" t="str">
        <f xml:space="preserve"> EToTable[[#This Row],[e° (Tdew)]]</f>
        <v/>
      </c>
      <c r="X210" s="28" t="str">
        <f>IF(AND(ISNUMBER(EToTable[[#This Row],[es]]), ISNUMBER(EToTable[[#This Row],[ea]])), EToTable[[#This Row],[es]]-EToTable[[#This Row],[ea]], "")</f>
        <v/>
      </c>
      <c r="Y210" s="35" t="str">
        <f>IF(ISNUMBER(EToTable[[#This Row],[Ra]]), (as+bs)*EToTable[[#This Row],[Ra]], "")</f>
        <v/>
      </c>
      <c r="Z21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0" s="35" t="str">
        <f>IF(ISNUMBER(EToTable[[#This Row],[Rs]]), (1-albedo)*EToTable[[#This Row],[Rs]], "")</f>
        <v/>
      </c>
      <c r="AB21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0" s="35" t="str">
        <f>IF(AND(ISNUMBER(EToTable[[#This Row],[Rns]]), ISNUMBER(EToTable[[#This Row],[Rnl]])), EToTable[[#This Row],[Rns]]-EToTable[[#This Row],[Rnl]], "")</f>
        <v/>
      </c>
      <c r="AD21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1" spans="1:31" x14ac:dyDescent="0.25">
      <c r="A211" s="20"/>
      <c r="B211" s="21"/>
      <c r="C211" s="22"/>
      <c r="D211" s="23"/>
      <c r="E211" s="46"/>
      <c r="F211" s="23"/>
      <c r="G21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1" s="44" t="str">
        <f>IF(AND(ISNUMBER(EToTable[[#This Row],[Сана]]), ISNUMBER(EToTable[[#This Row],[Тмин
(°С)]])), EToTable[[#This Row],[Тмин
(°С)]]-TdewSubtract, "")</f>
        <v/>
      </c>
      <c r="I211" s="38" t="str">
        <f>IF(ISNUMBER(EToTable[[#This Row],[Сана]]), _xlfn.DAYS(EToTable[[#This Row],[Сана]], "1/1/" &amp; YEAR(EToTable[[#This Row],[Сана]])) + 1, "")</f>
        <v/>
      </c>
      <c r="J211" s="35" t="str">
        <f>IF(AND(ISNUMBER(Altitude), ISNUMBER(EToTable[[#This Row],[Сана]])),  ROUND(101.3 * POWER( (293-0.0065 * Altitude) / 293, 5.26), 2), "")</f>
        <v/>
      </c>
      <c r="K211" s="33" t="str">
        <f>IF(ISNUMBER(EToTable[[#This Row],[P]]), (Cp * EToTable[[#This Row],[P]]) / (0.622 * 2.45), "")</f>
        <v/>
      </c>
      <c r="L21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1" s="35" t="str">
        <f>IF(ISNUMBER(EToTable[[#This Row],[J]]), 0.409  * SIN( (2*PI()/365) * EToTable[[#This Row],[J]] - 1.39), "")</f>
        <v/>
      </c>
      <c r="N211" s="30" t="str">
        <f>IF(ISNUMBER(EToTable[[#This Row],[J]]), ROUND(1+0.033 * COS( (2*PI()/365) * EToTable[[#This Row],[J]]), 4), "")</f>
        <v/>
      </c>
      <c r="O211" s="36" t="str">
        <f>IF(AND(ISNUMBER(Latitude), ISNUMBER(EToTable[[#This Row],[Сана]])), ROUND((Latitude / 180) * PI(), 3), "")</f>
        <v/>
      </c>
      <c r="P211" s="35" t="str">
        <f>IF(AND(ISNUMBER(EToTable[[#This Row],[φ]]), ISNUMBER(EToTable[[#This Row],[δ (rad)]])), ACOS( - 1 * TAN(EToTable[[#This Row],[φ]]) * TAN(EToTable[[#This Row],[δ (rad)]])), "")</f>
        <v/>
      </c>
      <c r="Q21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1" s="35" t="str">
        <f xml:space="preserve"> IF(ISNUMBER(EToTable[[#This Row],[ωs]]), ( 24 / PI()) * EToTable[[#This Row],[ωs]], "")</f>
        <v/>
      </c>
      <c r="S211" s="35" t="str">
        <f>IF(ISNUMBER(EToTable[[#This Row],[Тмин
(°С)]]), 0.6108 * EXP( 17.27 * EToTable[[#This Row],[Тмин
(°С)]] / (EToTable[[#This Row],[Тмин
(°С)]]+237.3)), "")</f>
        <v/>
      </c>
      <c r="T211" s="35" t="str">
        <f>IF(ISNUMBER(EToTable[[#This Row],[Тмакс
(°С)]]), 0.6108 * EXP( 17.27 * EToTable[[#This Row],[Тмакс
(°С)]] / (EToTable[[#This Row],[Тмакс
(°С)]]+237.3)), "")</f>
        <v/>
      </c>
      <c r="U211" s="35" t="str">
        <f>IF(AND(ISNUMBER(EToTable[[#This Row],[e° (Tmin)]]), ISNUMBER(EToTable[[#This Row],[e° (Tmax)]])), (EToTable[[#This Row],[e° (Tmax)]]+EToTable[[#This Row],[e° (Tmin)]])/2, "")</f>
        <v/>
      </c>
      <c r="V211" s="28" t="str">
        <f>IF(ISNUMBER(EToTable[[#This Row],[Tdew]]), 0.6108 * EXP( 17.27 * (EToTable[[#This Row],[Tdew]]) / (EToTable[[#This Row],[Tdew]]+237.3)), "")</f>
        <v/>
      </c>
      <c r="W211" s="30" t="str">
        <f xml:space="preserve"> EToTable[[#This Row],[e° (Tdew)]]</f>
        <v/>
      </c>
      <c r="X211" s="28" t="str">
        <f>IF(AND(ISNUMBER(EToTable[[#This Row],[es]]), ISNUMBER(EToTable[[#This Row],[ea]])), EToTable[[#This Row],[es]]-EToTable[[#This Row],[ea]], "")</f>
        <v/>
      </c>
      <c r="Y211" s="35" t="str">
        <f>IF(ISNUMBER(EToTable[[#This Row],[Ra]]), (as+bs)*EToTable[[#This Row],[Ra]], "")</f>
        <v/>
      </c>
      <c r="Z21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1" s="35" t="str">
        <f>IF(ISNUMBER(EToTable[[#This Row],[Rs]]), (1-albedo)*EToTable[[#This Row],[Rs]], "")</f>
        <v/>
      </c>
      <c r="AB21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1" s="35" t="str">
        <f>IF(AND(ISNUMBER(EToTable[[#This Row],[Rns]]), ISNUMBER(EToTable[[#This Row],[Rnl]])), EToTable[[#This Row],[Rns]]-EToTable[[#This Row],[Rnl]], "")</f>
        <v/>
      </c>
      <c r="AD21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2" spans="1:31" x14ac:dyDescent="0.25">
      <c r="A212" s="20"/>
      <c r="B212" s="21"/>
      <c r="C212" s="22"/>
      <c r="D212" s="23"/>
      <c r="E212" s="46"/>
      <c r="F212" s="23"/>
      <c r="G21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2" s="44" t="str">
        <f>IF(AND(ISNUMBER(EToTable[[#This Row],[Сана]]), ISNUMBER(EToTable[[#This Row],[Тмин
(°С)]])), EToTable[[#This Row],[Тмин
(°С)]]-TdewSubtract, "")</f>
        <v/>
      </c>
      <c r="I212" s="38" t="str">
        <f>IF(ISNUMBER(EToTable[[#This Row],[Сана]]), _xlfn.DAYS(EToTable[[#This Row],[Сана]], "1/1/" &amp; YEAR(EToTable[[#This Row],[Сана]])) + 1, "")</f>
        <v/>
      </c>
      <c r="J212" s="35" t="str">
        <f>IF(AND(ISNUMBER(Altitude), ISNUMBER(EToTable[[#This Row],[Сана]])),  ROUND(101.3 * POWER( (293-0.0065 * Altitude) / 293, 5.26), 2), "")</f>
        <v/>
      </c>
      <c r="K212" s="33" t="str">
        <f>IF(ISNUMBER(EToTable[[#This Row],[P]]), (Cp * EToTable[[#This Row],[P]]) / (0.622 * 2.45), "")</f>
        <v/>
      </c>
      <c r="L21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2" s="35" t="str">
        <f>IF(ISNUMBER(EToTable[[#This Row],[J]]), 0.409  * SIN( (2*PI()/365) * EToTable[[#This Row],[J]] - 1.39), "")</f>
        <v/>
      </c>
      <c r="N212" s="30" t="str">
        <f>IF(ISNUMBER(EToTable[[#This Row],[J]]), ROUND(1+0.033 * COS( (2*PI()/365) * EToTable[[#This Row],[J]]), 4), "")</f>
        <v/>
      </c>
      <c r="O212" s="36" t="str">
        <f>IF(AND(ISNUMBER(Latitude), ISNUMBER(EToTable[[#This Row],[Сана]])), ROUND((Latitude / 180) * PI(), 3), "")</f>
        <v/>
      </c>
      <c r="P212" s="35" t="str">
        <f>IF(AND(ISNUMBER(EToTable[[#This Row],[φ]]), ISNUMBER(EToTable[[#This Row],[δ (rad)]])), ACOS( - 1 * TAN(EToTable[[#This Row],[φ]]) * TAN(EToTable[[#This Row],[δ (rad)]])), "")</f>
        <v/>
      </c>
      <c r="Q21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2" s="35" t="str">
        <f xml:space="preserve"> IF(ISNUMBER(EToTable[[#This Row],[ωs]]), ( 24 / PI()) * EToTable[[#This Row],[ωs]], "")</f>
        <v/>
      </c>
      <c r="S212" s="35" t="str">
        <f>IF(ISNUMBER(EToTable[[#This Row],[Тмин
(°С)]]), 0.6108 * EXP( 17.27 * EToTable[[#This Row],[Тмин
(°С)]] / (EToTable[[#This Row],[Тмин
(°С)]]+237.3)), "")</f>
        <v/>
      </c>
      <c r="T212" s="35" t="str">
        <f>IF(ISNUMBER(EToTable[[#This Row],[Тмакс
(°С)]]), 0.6108 * EXP( 17.27 * EToTable[[#This Row],[Тмакс
(°С)]] / (EToTable[[#This Row],[Тмакс
(°С)]]+237.3)), "")</f>
        <v/>
      </c>
      <c r="U212" s="35" t="str">
        <f>IF(AND(ISNUMBER(EToTable[[#This Row],[e° (Tmin)]]), ISNUMBER(EToTable[[#This Row],[e° (Tmax)]])), (EToTable[[#This Row],[e° (Tmax)]]+EToTable[[#This Row],[e° (Tmin)]])/2, "")</f>
        <v/>
      </c>
      <c r="V212" s="28" t="str">
        <f>IF(ISNUMBER(EToTable[[#This Row],[Tdew]]), 0.6108 * EXP( 17.27 * (EToTable[[#This Row],[Tdew]]) / (EToTable[[#This Row],[Tdew]]+237.3)), "")</f>
        <v/>
      </c>
      <c r="W212" s="30" t="str">
        <f xml:space="preserve"> EToTable[[#This Row],[e° (Tdew)]]</f>
        <v/>
      </c>
      <c r="X212" s="28" t="str">
        <f>IF(AND(ISNUMBER(EToTable[[#This Row],[es]]), ISNUMBER(EToTable[[#This Row],[ea]])), EToTable[[#This Row],[es]]-EToTable[[#This Row],[ea]], "")</f>
        <v/>
      </c>
      <c r="Y212" s="35" t="str">
        <f>IF(ISNUMBER(EToTable[[#This Row],[Ra]]), (as+bs)*EToTable[[#This Row],[Ra]], "")</f>
        <v/>
      </c>
      <c r="Z21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2" s="35" t="str">
        <f>IF(ISNUMBER(EToTable[[#This Row],[Rs]]), (1-albedo)*EToTable[[#This Row],[Rs]], "")</f>
        <v/>
      </c>
      <c r="AB21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2" s="35" t="str">
        <f>IF(AND(ISNUMBER(EToTable[[#This Row],[Rns]]), ISNUMBER(EToTable[[#This Row],[Rnl]])), EToTable[[#This Row],[Rns]]-EToTable[[#This Row],[Rnl]], "")</f>
        <v/>
      </c>
      <c r="AD21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3" spans="1:31" x14ac:dyDescent="0.25">
      <c r="A213" s="20"/>
      <c r="B213" s="21"/>
      <c r="C213" s="22"/>
      <c r="D213" s="23"/>
      <c r="E213" s="46"/>
      <c r="F213" s="23"/>
      <c r="G21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3" s="44" t="str">
        <f>IF(AND(ISNUMBER(EToTable[[#This Row],[Сана]]), ISNUMBER(EToTable[[#This Row],[Тмин
(°С)]])), EToTable[[#This Row],[Тмин
(°С)]]-TdewSubtract, "")</f>
        <v/>
      </c>
      <c r="I213" s="38" t="str">
        <f>IF(ISNUMBER(EToTable[[#This Row],[Сана]]), _xlfn.DAYS(EToTable[[#This Row],[Сана]], "1/1/" &amp; YEAR(EToTable[[#This Row],[Сана]])) + 1, "")</f>
        <v/>
      </c>
      <c r="J213" s="35" t="str">
        <f>IF(AND(ISNUMBER(Altitude), ISNUMBER(EToTable[[#This Row],[Сана]])),  ROUND(101.3 * POWER( (293-0.0065 * Altitude) / 293, 5.26), 2), "")</f>
        <v/>
      </c>
      <c r="K213" s="33" t="str">
        <f>IF(ISNUMBER(EToTable[[#This Row],[P]]), (Cp * EToTable[[#This Row],[P]]) / (0.622 * 2.45), "")</f>
        <v/>
      </c>
      <c r="L21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3" s="35" t="str">
        <f>IF(ISNUMBER(EToTable[[#This Row],[J]]), 0.409  * SIN( (2*PI()/365) * EToTable[[#This Row],[J]] - 1.39), "")</f>
        <v/>
      </c>
      <c r="N213" s="30" t="str">
        <f>IF(ISNUMBER(EToTable[[#This Row],[J]]), ROUND(1+0.033 * COS( (2*PI()/365) * EToTable[[#This Row],[J]]), 4), "")</f>
        <v/>
      </c>
      <c r="O213" s="36" t="str">
        <f>IF(AND(ISNUMBER(Latitude), ISNUMBER(EToTable[[#This Row],[Сана]])), ROUND((Latitude / 180) * PI(), 3), "")</f>
        <v/>
      </c>
      <c r="P213" s="35" t="str">
        <f>IF(AND(ISNUMBER(EToTable[[#This Row],[φ]]), ISNUMBER(EToTable[[#This Row],[δ (rad)]])), ACOS( - 1 * TAN(EToTable[[#This Row],[φ]]) * TAN(EToTable[[#This Row],[δ (rad)]])), "")</f>
        <v/>
      </c>
      <c r="Q21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3" s="35" t="str">
        <f xml:space="preserve"> IF(ISNUMBER(EToTable[[#This Row],[ωs]]), ( 24 / PI()) * EToTable[[#This Row],[ωs]], "")</f>
        <v/>
      </c>
      <c r="S213" s="35" t="str">
        <f>IF(ISNUMBER(EToTable[[#This Row],[Тмин
(°С)]]), 0.6108 * EXP( 17.27 * EToTable[[#This Row],[Тмин
(°С)]] / (EToTable[[#This Row],[Тмин
(°С)]]+237.3)), "")</f>
        <v/>
      </c>
      <c r="T213" s="35" t="str">
        <f>IF(ISNUMBER(EToTable[[#This Row],[Тмакс
(°С)]]), 0.6108 * EXP( 17.27 * EToTable[[#This Row],[Тмакс
(°С)]] / (EToTable[[#This Row],[Тмакс
(°С)]]+237.3)), "")</f>
        <v/>
      </c>
      <c r="U213" s="35" t="str">
        <f>IF(AND(ISNUMBER(EToTable[[#This Row],[e° (Tmin)]]), ISNUMBER(EToTable[[#This Row],[e° (Tmax)]])), (EToTable[[#This Row],[e° (Tmax)]]+EToTable[[#This Row],[e° (Tmin)]])/2, "")</f>
        <v/>
      </c>
      <c r="V213" s="28" t="str">
        <f>IF(ISNUMBER(EToTable[[#This Row],[Tdew]]), 0.6108 * EXP( 17.27 * (EToTable[[#This Row],[Tdew]]) / (EToTable[[#This Row],[Tdew]]+237.3)), "")</f>
        <v/>
      </c>
      <c r="W213" s="30" t="str">
        <f xml:space="preserve"> EToTable[[#This Row],[e° (Tdew)]]</f>
        <v/>
      </c>
      <c r="X213" s="28" t="str">
        <f>IF(AND(ISNUMBER(EToTable[[#This Row],[es]]), ISNUMBER(EToTable[[#This Row],[ea]])), EToTable[[#This Row],[es]]-EToTable[[#This Row],[ea]], "")</f>
        <v/>
      </c>
      <c r="Y213" s="35" t="str">
        <f>IF(ISNUMBER(EToTable[[#This Row],[Ra]]), (as+bs)*EToTable[[#This Row],[Ra]], "")</f>
        <v/>
      </c>
      <c r="Z21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3" s="35" t="str">
        <f>IF(ISNUMBER(EToTable[[#This Row],[Rs]]), (1-albedo)*EToTable[[#This Row],[Rs]], "")</f>
        <v/>
      </c>
      <c r="AB21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3" s="35" t="str">
        <f>IF(AND(ISNUMBER(EToTable[[#This Row],[Rns]]), ISNUMBER(EToTable[[#This Row],[Rnl]])), EToTable[[#This Row],[Rns]]-EToTable[[#This Row],[Rnl]], "")</f>
        <v/>
      </c>
      <c r="AD21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4" spans="1:31" x14ac:dyDescent="0.25">
      <c r="A214" s="20"/>
      <c r="B214" s="21"/>
      <c r="C214" s="22"/>
      <c r="D214" s="23"/>
      <c r="E214" s="46"/>
      <c r="F214" s="23"/>
      <c r="G21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4" s="44" t="str">
        <f>IF(AND(ISNUMBER(EToTable[[#This Row],[Сана]]), ISNUMBER(EToTable[[#This Row],[Тмин
(°С)]])), EToTable[[#This Row],[Тмин
(°С)]]-TdewSubtract, "")</f>
        <v/>
      </c>
      <c r="I214" s="38" t="str">
        <f>IF(ISNUMBER(EToTable[[#This Row],[Сана]]), _xlfn.DAYS(EToTable[[#This Row],[Сана]], "1/1/" &amp; YEAR(EToTable[[#This Row],[Сана]])) + 1, "")</f>
        <v/>
      </c>
      <c r="J214" s="35" t="str">
        <f>IF(AND(ISNUMBER(Altitude), ISNUMBER(EToTable[[#This Row],[Сана]])),  ROUND(101.3 * POWER( (293-0.0065 * Altitude) / 293, 5.26), 2), "")</f>
        <v/>
      </c>
      <c r="K214" s="33" t="str">
        <f>IF(ISNUMBER(EToTable[[#This Row],[P]]), (Cp * EToTable[[#This Row],[P]]) / (0.622 * 2.45), "")</f>
        <v/>
      </c>
      <c r="L21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4" s="35" t="str">
        <f>IF(ISNUMBER(EToTable[[#This Row],[J]]), 0.409  * SIN( (2*PI()/365) * EToTable[[#This Row],[J]] - 1.39), "")</f>
        <v/>
      </c>
      <c r="N214" s="30" t="str">
        <f>IF(ISNUMBER(EToTable[[#This Row],[J]]), ROUND(1+0.033 * COS( (2*PI()/365) * EToTable[[#This Row],[J]]), 4), "")</f>
        <v/>
      </c>
      <c r="O214" s="36" t="str">
        <f>IF(AND(ISNUMBER(Latitude), ISNUMBER(EToTable[[#This Row],[Сана]])), ROUND((Latitude / 180) * PI(), 3), "")</f>
        <v/>
      </c>
      <c r="P214" s="35" t="str">
        <f>IF(AND(ISNUMBER(EToTable[[#This Row],[φ]]), ISNUMBER(EToTable[[#This Row],[δ (rad)]])), ACOS( - 1 * TAN(EToTable[[#This Row],[φ]]) * TAN(EToTable[[#This Row],[δ (rad)]])), "")</f>
        <v/>
      </c>
      <c r="Q21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4" s="35" t="str">
        <f xml:space="preserve"> IF(ISNUMBER(EToTable[[#This Row],[ωs]]), ( 24 / PI()) * EToTable[[#This Row],[ωs]], "")</f>
        <v/>
      </c>
      <c r="S214" s="35" t="str">
        <f>IF(ISNUMBER(EToTable[[#This Row],[Тмин
(°С)]]), 0.6108 * EXP( 17.27 * EToTable[[#This Row],[Тмин
(°С)]] / (EToTable[[#This Row],[Тмин
(°С)]]+237.3)), "")</f>
        <v/>
      </c>
      <c r="T214" s="35" t="str">
        <f>IF(ISNUMBER(EToTable[[#This Row],[Тмакс
(°С)]]), 0.6108 * EXP( 17.27 * EToTable[[#This Row],[Тмакс
(°С)]] / (EToTable[[#This Row],[Тмакс
(°С)]]+237.3)), "")</f>
        <v/>
      </c>
      <c r="U214" s="35" t="str">
        <f>IF(AND(ISNUMBER(EToTable[[#This Row],[e° (Tmin)]]), ISNUMBER(EToTable[[#This Row],[e° (Tmax)]])), (EToTable[[#This Row],[e° (Tmax)]]+EToTable[[#This Row],[e° (Tmin)]])/2, "")</f>
        <v/>
      </c>
      <c r="V214" s="28" t="str">
        <f>IF(ISNUMBER(EToTable[[#This Row],[Tdew]]), 0.6108 * EXP( 17.27 * (EToTable[[#This Row],[Tdew]]) / (EToTable[[#This Row],[Tdew]]+237.3)), "")</f>
        <v/>
      </c>
      <c r="W214" s="30" t="str">
        <f xml:space="preserve"> EToTable[[#This Row],[e° (Tdew)]]</f>
        <v/>
      </c>
      <c r="X214" s="28" t="str">
        <f>IF(AND(ISNUMBER(EToTable[[#This Row],[es]]), ISNUMBER(EToTable[[#This Row],[ea]])), EToTable[[#This Row],[es]]-EToTable[[#This Row],[ea]], "")</f>
        <v/>
      </c>
      <c r="Y214" s="35" t="str">
        <f>IF(ISNUMBER(EToTable[[#This Row],[Ra]]), (as+bs)*EToTable[[#This Row],[Ra]], "")</f>
        <v/>
      </c>
      <c r="Z21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4" s="35" t="str">
        <f>IF(ISNUMBER(EToTable[[#This Row],[Rs]]), (1-albedo)*EToTable[[#This Row],[Rs]], "")</f>
        <v/>
      </c>
      <c r="AB21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4" s="35" t="str">
        <f>IF(AND(ISNUMBER(EToTable[[#This Row],[Rns]]), ISNUMBER(EToTable[[#This Row],[Rnl]])), EToTable[[#This Row],[Rns]]-EToTable[[#This Row],[Rnl]], "")</f>
        <v/>
      </c>
      <c r="AD21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5" spans="1:31" x14ac:dyDescent="0.25">
      <c r="A215" s="20"/>
      <c r="B215" s="21"/>
      <c r="C215" s="22"/>
      <c r="D215" s="23"/>
      <c r="E215" s="46"/>
      <c r="F215" s="23"/>
      <c r="G21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5" s="44" t="str">
        <f>IF(AND(ISNUMBER(EToTable[[#This Row],[Сана]]), ISNUMBER(EToTable[[#This Row],[Тмин
(°С)]])), EToTable[[#This Row],[Тмин
(°С)]]-TdewSubtract, "")</f>
        <v/>
      </c>
      <c r="I215" s="38" t="str">
        <f>IF(ISNUMBER(EToTable[[#This Row],[Сана]]), _xlfn.DAYS(EToTable[[#This Row],[Сана]], "1/1/" &amp; YEAR(EToTable[[#This Row],[Сана]])) + 1, "")</f>
        <v/>
      </c>
      <c r="J215" s="35" t="str">
        <f>IF(AND(ISNUMBER(Altitude), ISNUMBER(EToTable[[#This Row],[Сана]])),  ROUND(101.3 * POWER( (293-0.0065 * Altitude) / 293, 5.26), 2), "")</f>
        <v/>
      </c>
      <c r="K215" s="33" t="str">
        <f>IF(ISNUMBER(EToTable[[#This Row],[P]]), (Cp * EToTable[[#This Row],[P]]) / (0.622 * 2.45), "")</f>
        <v/>
      </c>
      <c r="L21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5" s="35" t="str">
        <f>IF(ISNUMBER(EToTable[[#This Row],[J]]), 0.409  * SIN( (2*PI()/365) * EToTable[[#This Row],[J]] - 1.39), "")</f>
        <v/>
      </c>
      <c r="N215" s="30" t="str">
        <f>IF(ISNUMBER(EToTable[[#This Row],[J]]), ROUND(1+0.033 * COS( (2*PI()/365) * EToTable[[#This Row],[J]]), 4), "")</f>
        <v/>
      </c>
      <c r="O215" s="36" t="str">
        <f>IF(AND(ISNUMBER(Latitude), ISNUMBER(EToTable[[#This Row],[Сана]])), ROUND((Latitude / 180) * PI(), 3), "")</f>
        <v/>
      </c>
      <c r="P215" s="35" t="str">
        <f>IF(AND(ISNUMBER(EToTable[[#This Row],[φ]]), ISNUMBER(EToTable[[#This Row],[δ (rad)]])), ACOS( - 1 * TAN(EToTable[[#This Row],[φ]]) * TAN(EToTable[[#This Row],[δ (rad)]])), "")</f>
        <v/>
      </c>
      <c r="Q21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5" s="35" t="str">
        <f xml:space="preserve"> IF(ISNUMBER(EToTable[[#This Row],[ωs]]), ( 24 / PI()) * EToTable[[#This Row],[ωs]], "")</f>
        <v/>
      </c>
      <c r="S215" s="35" t="str">
        <f>IF(ISNUMBER(EToTable[[#This Row],[Тмин
(°С)]]), 0.6108 * EXP( 17.27 * EToTable[[#This Row],[Тмин
(°С)]] / (EToTable[[#This Row],[Тмин
(°С)]]+237.3)), "")</f>
        <v/>
      </c>
      <c r="T215" s="35" t="str">
        <f>IF(ISNUMBER(EToTable[[#This Row],[Тмакс
(°С)]]), 0.6108 * EXP( 17.27 * EToTable[[#This Row],[Тмакс
(°С)]] / (EToTable[[#This Row],[Тмакс
(°С)]]+237.3)), "")</f>
        <v/>
      </c>
      <c r="U215" s="35" t="str">
        <f>IF(AND(ISNUMBER(EToTable[[#This Row],[e° (Tmin)]]), ISNUMBER(EToTable[[#This Row],[e° (Tmax)]])), (EToTable[[#This Row],[e° (Tmax)]]+EToTable[[#This Row],[e° (Tmin)]])/2, "")</f>
        <v/>
      </c>
      <c r="V215" s="28" t="str">
        <f>IF(ISNUMBER(EToTable[[#This Row],[Tdew]]), 0.6108 * EXP( 17.27 * (EToTable[[#This Row],[Tdew]]) / (EToTable[[#This Row],[Tdew]]+237.3)), "")</f>
        <v/>
      </c>
      <c r="W215" s="30" t="str">
        <f xml:space="preserve"> EToTable[[#This Row],[e° (Tdew)]]</f>
        <v/>
      </c>
      <c r="X215" s="28" t="str">
        <f>IF(AND(ISNUMBER(EToTable[[#This Row],[es]]), ISNUMBER(EToTable[[#This Row],[ea]])), EToTable[[#This Row],[es]]-EToTable[[#This Row],[ea]], "")</f>
        <v/>
      </c>
      <c r="Y215" s="35" t="str">
        <f>IF(ISNUMBER(EToTable[[#This Row],[Ra]]), (as+bs)*EToTable[[#This Row],[Ra]], "")</f>
        <v/>
      </c>
      <c r="Z21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5" s="35" t="str">
        <f>IF(ISNUMBER(EToTable[[#This Row],[Rs]]), (1-albedo)*EToTable[[#This Row],[Rs]], "")</f>
        <v/>
      </c>
      <c r="AB21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5" s="35" t="str">
        <f>IF(AND(ISNUMBER(EToTable[[#This Row],[Rns]]), ISNUMBER(EToTable[[#This Row],[Rnl]])), EToTable[[#This Row],[Rns]]-EToTable[[#This Row],[Rnl]], "")</f>
        <v/>
      </c>
      <c r="AD21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6" spans="1:31" x14ac:dyDescent="0.25">
      <c r="A216" s="20"/>
      <c r="B216" s="21"/>
      <c r="C216" s="22"/>
      <c r="D216" s="23"/>
      <c r="E216" s="46"/>
      <c r="F216" s="23"/>
      <c r="G21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6" s="44" t="str">
        <f>IF(AND(ISNUMBER(EToTable[[#This Row],[Сана]]), ISNUMBER(EToTable[[#This Row],[Тмин
(°С)]])), EToTable[[#This Row],[Тмин
(°С)]]-TdewSubtract, "")</f>
        <v/>
      </c>
      <c r="I216" s="38" t="str">
        <f>IF(ISNUMBER(EToTable[[#This Row],[Сана]]), _xlfn.DAYS(EToTable[[#This Row],[Сана]], "1/1/" &amp; YEAR(EToTable[[#This Row],[Сана]])) + 1, "")</f>
        <v/>
      </c>
      <c r="J216" s="35" t="str">
        <f>IF(AND(ISNUMBER(Altitude), ISNUMBER(EToTable[[#This Row],[Сана]])),  ROUND(101.3 * POWER( (293-0.0065 * Altitude) / 293, 5.26), 2), "")</f>
        <v/>
      </c>
      <c r="K216" s="33" t="str">
        <f>IF(ISNUMBER(EToTable[[#This Row],[P]]), (Cp * EToTable[[#This Row],[P]]) / (0.622 * 2.45), "")</f>
        <v/>
      </c>
      <c r="L21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6" s="35" t="str">
        <f>IF(ISNUMBER(EToTable[[#This Row],[J]]), 0.409  * SIN( (2*PI()/365) * EToTable[[#This Row],[J]] - 1.39), "")</f>
        <v/>
      </c>
      <c r="N216" s="30" t="str">
        <f>IF(ISNUMBER(EToTable[[#This Row],[J]]), ROUND(1+0.033 * COS( (2*PI()/365) * EToTable[[#This Row],[J]]), 4), "")</f>
        <v/>
      </c>
      <c r="O216" s="36" t="str">
        <f>IF(AND(ISNUMBER(Latitude), ISNUMBER(EToTable[[#This Row],[Сана]])), ROUND((Latitude / 180) * PI(), 3), "")</f>
        <v/>
      </c>
      <c r="P216" s="35" t="str">
        <f>IF(AND(ISNUMBER(EToTable[[#This Row],[φ]]), ISNUMBER(EToTable[[#This Row],[δ (rad)]])), ACOS( - 1 * TAN(EToTable[[#This Row],[φ]]) * TAN(EToTable[[#This Row],[δ (rad)]])), "")</f>
        <v/>
      </c>
      <c r="Q21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6" s="35" t="str">
        <f xml:space="preserve"> IF(ISNUMBER(EToTable[[#This Row],[ωs]]), ( 24 / PI()) * EToTable[[#This Row],[ωs]], "")</f>
        <v/>
      </c>
      <c r="S216" s="35" t="str">
        <f>IF(ISNUMBER(EToTable[[#This Row],[Тмин
(°С)]]), 0.6108 * EXP( 17.27 * EToTable[[#This Row],[Тмин
(°С)]] / (EToTable[[#This Row],[Тмин
(°С)]]+237.3)), "")</f>
        <v/>
      </c>
      <c r="T216" s="35" t="str">
        <f>IF(ISNUMBER(EToTable[[#This Row],[Тмакс
(°С)]]), 0.6108 * EXP( 17.27 * EToTable[[#This Row],[Тмакс
(°С)]] / (EToTable[[#This Row],[Тмакс
(°С)]]+237.3)), "")</f>
        <v/>
      </c>
      <c r="U216" s="35" t="str">
        <f>IF(AND(ISNUMBER(EToTable[[#This Row],[e° (Tmin)]]), ISNUMBER(EToTable[[#This Row],[e° (Tmax)]])), (EToTable[[#This Row],[e° (Tmax)]]+EToTable[[#This Row],[e° (Tmin)]])/2, "")</f>
        <v/>
      </c>
      <c r="V216" s="28" t="str">
        <f>IF(ISNUMBER(EToTable[[#This Row],[Tdew]]), 0.6108 * EXP( 17.27 * (EToTable[[#This Row],[Tdew]]) / (EToTable[[#This Row],[Tdew]]+237.3)), "")</f>
        <v/>
      </c>
      <c r="W216" s="30" t="str">
        <f xml:space="preserve"> EToTable[[#This Row],[e° (Tdew)]]</f>
        <v/>
      </c>
      <c r="X216" s="28" t="str">
        <f>IF(AND(ISNUMBER(EToTable[[#This Row],[es]]), ISNUMBER(EToTable[[#This Row],[ea]])), EToTable[[#This Row],[es]]-EToTable[[#This Row],[ea]], "")</f>
        <v/>
      </c>
      <c r="Y216" s="35" t="str">
        <f>IF(ISNUMBER(EToTable[[#This Row],[Ra]]), (as+bs)*EToTable[[#This Row],[Ra]], "")</f>
        <v/>
      </c>
      <c r="Z21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6" s="35" t="str">
        <f>IF(ISNUMBER(EToTable[[#This Row],[Rs]]), (1-albedo)*EToTable[[#This Row],[Rs]], "")</f>
        <v/>
      </c>
      <c r="AB21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6" s="35" t="str">
        <f>IF(AND(ISNUMBER(EToTable[[#This Row],[Rns]]), ISNUMBER(EToTable[[#This Row],[Rnl]])), EToTable[[#This Row],[Rns]]-EToTable[[#This Row],[Rnl]], "")</f>
        <v/>
      </c>
      <c r="AD21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7" spans="1:31" x14ac:dyDescent="0.25">
      <c r="A217" s="20"/>
      <c r="B217" s="21"/>
      <c r="C217" s="22"/>
      <c r="D217" s="23"/>
      <c r="E217" s="46"/>
      <c r="F217" s="23"/>
      <c r="G21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7" s="44" t="str">
        <f>IF(AND(ISNUMBER(EToTable[[#This Row],[Сана]]), ISNUMBER(EToTable[[#This Row],[Тмин
(°С)]])), EToTable[[#This Row],[Тмин
(°С)]]-TdewSubtract, "")</f>
        <v/>
      </c>
      <c r="I217" s="38" t="str">
        <f>IF(ISNUMBER(EToTable[[#This Row],[Сана]]), _xlfn.DAYS(EToTable[[#This Row],[Сана]], "1/1/" &amp; YEAR(EToTable[[#This Row],[Сана]])) + 1, "")</f>
        <v/>
      </c>
      <c r="J217" s="35" t="str">
        <f>IF(AND(ISNUMBER(Altitude), ISNUMBER(EToTable[[#This Row],[Сана]])),  ROUND(101.3 * POWER( (293-0.0065 * Altitude) / 293, 5.26), 2), "")</f>
        <v/>
      </c>
      <c r="K217" s="33" t="str">
        <f>IF(ISNUMBER(EToTable[[#This Row],[P]]), (Cp * EToTable[[#This Row],[P]]) / (0.622 * 2.45), "")</f>
        <v/>
      </c>
      <c r="L21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7" s="35" t="str">
        <f>IF(ISNUMBER(EToTable[[#This Row],[J]]), 0.409  * SIN( (2*PI()/365) * EToTable[[#This Row],[J]] - 1.39), "")</f>
        <v/>
      </c>
      <c r="N217" s="30" t="str">
        <f>IF(ISNUMBER(EToTable[[#This Row],[J]]), ROUND(1+0.033 * COS( (2*PI()/365) * EToTable[[#This Row],[J]]), 4), "")</f>
        <v/>
      </c>
      <c r="O217" s="36" t="str">
        <f>IF(AND(ISNUMBER(Latitude), ISNUMBER(EToTable[[#This Row],[Сана]])), ROUND((Latitude / 180) * PI(), 3), "")</f>
        <v/>
      </c>
      <c r="P217" s="35" t="str">
        <f>IF(AND(ISNUMBER(EToTable[[#This Row],[φ]]), ISNUMBER(EToTable[[#This Row],[δ (rad)]])), ACOS( - 1 * TAN(EToTable[[#This Row],[φ]]) * TAN(EToTable[[#This Row],[δ (rad)]])), "")</f>
        <v/>
      </c>
      <c r="Q21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7" s="35" t="str">
        <f xml:space="preserve"> IF(ISNUMBER(EToTable[[#This Row],[ωs]]), ( 24 / PI()) * EToTable[[#This Row],[ωs]], "")</f>
        <v/>
      </c>
      <c r="S217" s="35" t="str">
        <f>IF(ISNUMBER(EToTable[[#This Row],[Тмин
(°С)]]), 0.6108 * EXP( 17.27 * EToTable[[#This Row],[Тмин
(°С)]] / (EToTable[[#This Row],[Тмин
(°С)]]+237.3)), "")</f>
        <v/>
      </c>
      <c r="T217" s="35" t="str">
        <f>IF(ISNUMBER(EToTable[[#This Row],[Тмакс
(°С)]]), 0.6108 * EXP( 17.27 * EToTable[[#This Row],[Тмакс
(°С)]] / (EToTable[[#This Row],[Тмакс
(°С)]]+237.3)), "")</f>
        <v/>
      </c>
      <c r="U217" s="35" t="str">
        <f>IF(AND(ISNUMBER(EToTable[[#This Row],[e° (Tmin)]]), ISNUMBER(EToTable[[#This Row],[e° (Tmax)]])), (EToTable[[#This Row],[e° (Tmax)]]+EToTable[[#This Row],[e° (Tmin)]])/2, "")</f>
        <v/>
      </c>
      <c r="V217" s="28" t="str">
        <f>IF(ISNUMBER(EToTable[[#This Row],[Tdew]]), 0.6108 * EXP( 17.27 * (EToTable[[#This Row],[Tdew]]) / (EToTable[[#This Row],[Tdew]]+237.3)), "")</f>
        <v/>
      </c>
      <c r="W217" s="30" t="str">
        <f xml:space="preserve"> EToTable[[#This Row],[e° (Tdew)]]</f>
        <v/>
      </c>
      <c r="X217" s="28" t="str">
        <f>IF(AND(ISNUMBER(EToTable[[#This Row],[es]]), ISNUMBER(EToTable[[#This Row],[ea]])), EToTable[[#This Row],[es]]-EToTable[[#This Row],[ea]], "")</f>
        <v/>
      </c>
      <c r="Y217" s="35" t="str">
        <f>IF(ISNUMBER(EToTable[[#This Row],[Ra]]), (as+bs)*EToTable[[#This Row],[Ra]], "")</f>
        <v/>
      </c>
      <c r="Z21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7" s="35" t="str">
        <f>IF(ISNUMBER(EToTable[[#This Row],[Rs]]), (1-albedo)*EToTable[[#This Row],[Rs]], "")</f>
        <v/>
      </c>
      <c r="AB21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7" s="35" t="str">
        <f>IF(AND(ISNUMBER(EToTable[[#This Row],[Rns]]), ISNUMBER(EToTable[[#This Row],[Rnl]])), EToTable[[#This Row],[Rns]]-EToTable[[#This Row],[Rnl]], "")</f>
        <v/>
      </c>
      <c r="AD21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8" spans="1:31" x14ac:dyDescent="0.25">
      <c r="A218" s="20"/>
      <c r="B218" s="21"/>
      <c r="C218" s="22"/>
      <c r="D218" s="23"/>
      <c r="E218" s="46"/>
      <c r="F218" s="23"/>
      <c r="G21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8" s="44" t="str">
        <f>IF(AND(ISNUMBER(EToTable[[#This Row],[Сана]]), ISNUMBER(EToTable[[#This Row],[Тмин
(°С)]])), EToTable[[#This Row],[Тмин
(°С)]]-TdewSubtract, "")</f>
        <v/>
      </c>
      <c r="I218" s="38" t="str">
        <f>IF(ISNUMBER(EToTable[[#This Row],[Сана]]), _xlfn.DAYS(EToTable[[#This Row],[Сана]], "1/1/" &amp; YEAR(EToTable[[#This Row],[Сана]])) + 1, "")</f>
        <v/>
      </c>
      <c r="J218" s="35" t="str">
        <f>IF(AND(ISNUMBER(Altitude), ISNUMBER(EToTable[[#This Row],[Сана]])),  ROUND(101.3 * POWER( (293-0.0065 * Altitude) / 293, 5.26), 2), "")</f>
        <v/>
      </c>
      <c r="K218" s="33" t="str">
        <f>IF(ISNUMBER(EToTable[[#This Row],[P]]), (Cp * EToTable[[#This Row],[P]]) / (0.622 * 2.45), "")</f>
        <v/>
      </c>
      <c r="L21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8" s="35" t="str">
        <f>IF(ISNUMBER(EToTable[[#This Row],[J]]), 0.409  * SIN( (2*PI()/365) * EToTable[[#This Row],[J]] - 1.39), "")</f>
        <v/>
      </c>
      <c r="N218" s="30" t="str">
        <f>IF(ISNUMBER(EToTable[[#This Row],[J]]), ROUND(1+0.033 * COS( (2*PI()/365) * EToTable[[#This Row],[J]]), 4), "")</f>
        <v/>
      </c>
      <c r="O218" s="36" t="str">
        <f>IF(AND(ISNUMBER(Latitude), ISNUMBER(EToTable[[#This Row],[Сана]])), ROUND((Latitude / 180) * PI(), 3), "")</f>
        <v/>
      </c>
      <c r="P218" s="35" t="str">
        <f>IF(AND(ISNUMBER(EToTable[[#This Row],[φ]]), ISNUMBER(EToTable[[#This Row],[δ (rad)]])), ACOS( - 1 * TAN(EToTable[[#This Row],[φ]]) * TAN(EToTable[[#This Row],[δ (rad)]])), "")</f>
        <v/>
      </c>
      <c r="Q21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8" s="35" t="str">
        <f xml:space="preserve"> IF(ISNUMBER(EToTable[[#This Row],[ωs]]), ( 24 / PI()) * EToTable[[#This Row],[ωs]], "")</f>
        <v/>
      </c>
      <c r="S218" s="35" t="str">
        <f>IF(ISNUMBER(EToTable[[#This Row],[Тмин
(°С)]]), 0.6108 * EXP( 17.27 * EToTable[[#This Row],[Тмин
(°С)]] / (EToTable[[#This Row],[Тмин
(°С)]]+237.3)), "")</f>
        <v/>
      </c>
      <c r="T218" s="35" t="str">
        <f>IF(ISNUMBER(EToTable[[#This Row],[Тмакс
(°С)]]), 0.6108 * EXP( 17.27 * EToTable[[#This Row],[Тмакс
(°С)]] / (EToTable[[#This Row],[Тмакс
(°С)]]+237.3)), "")</f>
        <v/>
      </c>
      <c r="U218" s="35" t="str">
        <f>IF(AND(ISNUMBER(EToTable[[#This Row],[e° (Tmin)]]), ISNUMBER(EToTable[[#This Row],[e° (Tmax)]])), (EToTable[[#This Row],[e° (Tmax)]]+EToTable[[#This Row],[e° (Tmin)]])/2, "")</f>
        <v/>
      </c>
      <c r="V218" s="28" t="str">
        <f>IF(ISNUMBER(EToTable[[#This Row],[Tdew]]), 0.6108 * EXP( 17.27 * (EToTable[[#This Row],[Tdew]]) / (EToTable[[#This Row],[Tdew]]+237.3)), "")</f>
        <v/>
      </c>
      <c r="W218" s="30" t="str">
        <f xml:space="preserve"> EToTable[[#This Row],[e° (Tdew)]]</f>
        <v/>
      </c>
      <c r="X218" s="28" t="str">
        <f>IF(AND(ISNUMBER(EToTable[[#This Row],[es]]), ISNUMBER(EToTable[[#This Row],[ea]])), EToTable[[#This Row],[es]]-EToTable[[#This Row],[ea]], "")</f>
        <v/>
      </c>
      <c r="Y218" s="35" t="str">
        <f>IF(ISNUMBER(EToTable[[#This Row],[Ra]]), (as+bs)*EToTable[[#This Row],[Ra]], "")</f>
        <v/>
      </c>
      <c r="Z21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8" s="35" t="str">
        <f>IF(ISNUMBER(EToTable[[#This Row],[Rs]]), (1-albedo)*EToTable[[#This Row],[Rs]], "")</f>
        <v/>
      </c>
      <c r="AB21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8" s="35" t="str">
        <f>IF(AND(ISNUMBER(EToTable[[#This Row],[Rns]]), ISNUMBER(EToTable[[#This Row],[Rnl]])), EToTable[[#This Row],[Rns]]-EToTable[[#This Row],[Rnl]], "")</f>
        <v/>
      </c>
      <c r="AD21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19" spans="1:31" x14ac:dyDescent="0.25">
      <c r="A219" s="20"/>
      <c r="B219" s="21"/>
      <c r="C219" s="22"/>
      <c r="D219" s="23"/>
      <c r="E219" s="46"/>
      <c r="F219" s="23"/>
      <c r="G21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19" s="44" t="str">
        <f>IF(AND(ISNUMBER(EToTable[[#This Row],[Сана]]), ISNUMBER(EToTable[[#This Row],[Тмин
(°С)]])), EToTable[[#This Row],[Тмин
(°С)]]-TdewSubtract, "")</f>
        <v/>
      </c>
      <c r="I219" s="38" t="str">
        <f>IF(ISNUMBER(EToTable[[#This Row],[Сана]]), _xlfn.DAYS(EToTable[[#This Row],[Сана]], "1/1/" &amp; YEAR(EToTable[[#This Row],[Сана]])) + 1, "")</f>
        <v/>
      </c>
      <c r="J219" s="35" t="str">
        <f>IF(AND(ISNUMBER(Altitude), ISNUMBER(EToTable[[#This Row],[Сана]])),  ROUND(101.3 * POWER( (293-0.0065 * Altitude) / 293, 5.26), 2), "")</f>
        <v/>
      </c>
      <c r="K219" s="33" t="str">
        <f>IF(ISNUMBER(EToTable[[#This Row],[P]]), (Cp * EToTable[[#This Row],[P]]) / (0.622 * 2.45), "")</f>
        <v/>
      </c>
      <c r="L21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19" s="35" t="str">
        <f>IF(ISNUMBER(EToTable[[#This Row],[J]]), 0.409  * SIN( (2*PI()/365) * EToTable[[#This Row],[J]] - 1.39), "")</f>
        <v/>
      </c>
      <c r="N219" s="30" t="str">
        <f>IF(ISNUMBER(EToTable[[#This Row],[J]]), ROUND(1+0.033 * COS( (2*PI()/365) * EToTable[[#This Row],[J]]), 4), "")</f>
        <v/>
      </c>
      <c r="O219" s="36" t="str">
        <f>IF(AND(ISNUMBER(Latitude), ISNUMBER(EToTable[[#This Row],[Сана]])), ROUND((Latitude / 180) * PI(), 3), "")</f>
        <v/>
      </c>
      <c r="P219" s="35" t="str">
        <f>IF(AND(ISNUMBER(EToTable[[#This Row],[φ]]), ISNUMBER(EToTable[[#This Row],[δ (rad)]])), ACOS( - 1 * TAN(EToTable[[#This Row],[φ]]) * TAN(EToTable[[#This Row],[δ (rad)]])), "")</f>
        <v/>
      </c>
      <c r="Q21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19" s="35" t="str">
        <f xml:space="preserve"> IF(ISNUMBER(EToTable[[#This Row],[ωs]]), ( 24 / PI()) * EToTable[[#This Row],[ωs]], "")</f>
        <v/>
      </c>
      <c r="S219" s="35" t="str">
        <f>IF(ISNUMBER(EToTable[[#This Row],[Тмин
(°С)]]), 0.6108 * EXP( 17.27 * EToTable[[#This Row],[Тмин
(°С)]] / (EToTable[[#This Row],[Тмин
(°С)]]+237.3)), "")</f>
        <v/>
      </c>
      <c r="T219" s="35" t="str">
        <f>IF(ISNUMBER(EToTable[[#This Row],[Тмакс
(°С)]]), 0.6108 * EXP( 17.27 * EToTable[[#This Row],[Тмакс
(°С)]] / (EToTable[[#This Row],[Тмакс
(°С)]]+237.3)), "")</f>
        <v/>
      </c>
      <c r="U219" s="35" t="str">
        <f>IF(AND(ISNUMBER(EToTable[[#This Row],[e° (Tmin)]]), ISNUMBER(EToTable[[#This Row],[e° (Tmax)]])), (EToTable[[#This Row],[e° (Tmax)]]+EToTable[[#This Row],[e° (Tmin)]])/2, "")</f>
        <v/>
      </c>
      <c r="V219" s="28" t="str">
        <f>IF(ISNUMBER(EToTable[[#This Row],[Tdew]]), 0.6108 * EXP( 17.27 * (EToTable[[#This Row],[Tdew]]) / (EToTable[[#This Row],[Tdew]]+237.3)), "")</f>
        <v/>
      </c>
      <c r="W219" s="30" t="str">
        <f xml:space="preserve"> EToTable[[#This Row],[e° (Tdew)]]</f>
        <v/>
      </c>
      <c r="X219" s="28" t="str">
        <f>IF(AND(ISNUMBER(EToTable[[#This Row],[es]]), ISNUMBER(EToTable[[#This Row],[ea]])), EToTable[[#This Row],[es]]-EToTable[[#This Row],[ea]], "")</f>
        <v/>
      </c>
      <c r="Y219" s="35" t="str">
        <f>IF(ISNUMBER(EToTable[[#This Row],[Ra]]), (as+bs)*EToTable[[#This Row],[Ra]], "")</f>
        <v/>
      </c>
      <c r="Z21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19" s="35" t="str">
        <f>IF(ISNUMBER(EToTable[[#This Row],[Rs]]), (1-albedo)*EToTable[[#This Row],[Rs]], "")</f>
        <v/>
      </c>
      <c r="AB21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19" s="35" t="str">
        <f>IF(AND(ISNUMBER(EToTable[[#This Row],[Rns]]), ISNUMBER(EToTable[[#This Row],[Rnl]])), EToTable[[#This Row],[Rns]]-EToTable[[#This Row],[Rnl]], "")</f>
        <v/>
      </c>
      <c r="AD21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1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0" spans="1:31" x14ac:dyDescent="0.25">
      <c r="A220" s="20"/>
      <c r="B220" s="21"/>
      <c r="C220" s="22"/>
      <c r="D220" s="23"/>
      <c r="E220" s="46"/>
      <c r="F220" s="23"/>
      <c r="G22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0" s="44" t="str">
        <f>IF(AND(ISNUMBER(EToTable[[#This Row],[Сана]]), ISNUMBER(EToTable[[#This Row],[Тмин
(°С)]])), EToTable[[#This Row],[Тмин
(°С)]]-TdewSubtract, "")</f>
        <v/>
      </c>
      <c r="I220" s="38" t="str">
        <f>IF(ISNUMBER(EToTable[[#This Row],[Сана]]), _xlfn.DAYS(EToTable[[#This Row],[Сана]], "1/1/" &amp; YEAR(EToTable[[#This Row],[Сана]])) + 1, "")</f>
        <v/>
      </c>
      <c r="J220" s="35" t="str">
        <f>IF(AND(ISNUMBER(Altitude), ISNUMBER(EToTable[[#This Row],[Сана]])),  ROUND(101.3 * POWER( (293-0.0065 * Altitude) / 293, 5.26), 2), "")</f>
        <v/>
      </c>
      <c r="K220" s="33" t="str">
        <f>IF(ISNUMBER(EToTable[[#This Row],[P]]), (Cp * EToTable[[#This Row],[P]]) / (0.622 * 2.45), "")</f>
        <v/>
      </c>
      <c r="L22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0" s="35" t="str">
        <f>IF(ISNUMBER(EToTable[[#This Row],[J]]), 0.409  * SIN( (2*PI()/365) * EToTable[[#This Row],[J]] - 1.39), "")</f>
        <v/>
      </c>
      <c r="N220" s="30" t="str">
        <f>IF(ISNUMBER(EToTable[[#This Row],[J]]), ROUND(1+0.033 * COS( (2*PI()/365) * EToTable[[#This Row],[J]]), 4), "")</f>
        <v/>
      </c>
      <c r="O220" s="36" t="str">
        <f>IF(AND(ISNUMBER(Latitude), ISNUMBER(EToTable[[#This Row],[Сана]])), ROUND((Latitude / 180) * PI(), 3), "")</f>
        <v/>
      </c>
      <c r="P220" s="35" t="str">
        <f>IF(AND(ISNUMBER(EToTable[[#This Row],[φ]]), ISNUMBER(EToTable[[#This Row],[δ (rad)]])), ACOS( - 1 * TAN(EToTable[[#This Row],[φ]]) * TAN(EToTable[[#This Row],[δ (rad)]])), "")</f>
        <v/>
      </c>
      <c r="Q22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0" s="35" t="str">
        <f xml:space="preserve"> IF(ISNUMBER(EToTable[[#This Row],[ωs]]), ( 24 / PI()) * EToTable[[#This Row],[ωs]], "")</f>
        <v/>
      </c>
      <c r="S220" s="35" t="str">
        <f>IF(ISNUMBER(EToTable[[#This Row],[Тмин
(°С)]]), 0.6108 * EXP( 17.27 * EToTable[[#This Row],[Тмин
(°С)]] / (EToTable[[#This Row],[Тмин
(°С)]]+237.3)), "")</f>
        <v/>
      </c>
      <c r="T220" s="35" t="str">
        <f>IF(ISNUMBER(EToTable[[#This Row],[Тмакс
(°С)]]), 0.6108 * EXP( 17.27 * EToTable[[#This Row],[Тмакс
(°С)]] / (EToTable[[#This Row],[Тмакс
(°С)]]+237.3)), "")</f>
        <v/>
      </c>
      <c r="U220" s="35" t="str">
        <f>IF(AND(ISNUMBER(EToTable[[#This Row],[e° (Tmin)]]), ISNUMBER(EToTable[[#This Row],[e° (Tmax)]])), (EToTable[[#This Row],[e° (Tmax)]]+EToTable[[#This Row],[e° (Tmin)]])/2, "")</f>
        <v/>
      </c>
      <c r="V220" s="28" t="str">
        <f>IF(ISNUMBER(EToTable[[#This Row],[Tdew]]), 0.6108 * EXP( 17.27 * (EToTable[[#This Row],[Tdew]]) / (EToTable[[#This Row],[Tdew]]+237.3)), "")</f>
        <v/>
      </c>
      <c r="W220" s="30" t="str">
        <f xml:space="preserve"> EToTable[[#This Row],[e° (Tdew)]]</f>
        <v/>
      </c>
      <c r="X220" s="28" t="str">
        <f>IF(AND(ISNUMBER(EToTable[[#This Row],[es]]), ISNUMBER(EToTable[[#This Row],[ea]])), EToTable[[#This Row],[es]]-EToTable[[#This Row],[ea]], "")</f>
        <v/>
      </c>
      <c r="Y220" s="35" t="str">
        <f>IF(ISNUMBER(EToTable[[#This Row],[Ra]]), (as+bs)*EToTable[[#This Row],[Ra]], "")</f>
        <v/>
      </c>
      <c r="Z22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0" s="35" t="str">
        <f>IF(ISNUMBER(EToTable[[#This Row],[Rs]]), (1-albedo)*EToTable[[#This Row],[Rs]], "")</f>
        <v/>
      </c>
      <c r="AB22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0" s="35" t="str">
        <f>IF(AND(ISNUMBER(EToTable[[#This Row],[Rns]]), ISNUMBER(EToTable[[#This Row],[Rnl]])), EToTable[[#This Row],[Rns]]-EToTable[[#This Row],[Rnl]], "")</f>
        <v/>
      </c>
      <c r="AD22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1" spans="1:31" x14ac:dyDescent="0.25">
      <c r="A221" s="20"/>
      <c r="B221" s="21"/>
      <c r="C221" s="22"/>
      <c r="D221" s="23"/>
      <c r="E221" s="46"/>
      <c r="F221" s="23"/>
      <c r="G22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1" s="44" t="str">
        <f>IF(AND(ISNUMBER(EToTable[[#This Row],[Сана]]), ISNUMBER(EToTable[[#This Row],[Тмин
(°С)]])), EToTable[[#This Row],[Тмин
(°С)]]-TdewSubtract, "")</f>
        <v/>
      </c>
      <c r="I221" s="38" t="str">
        <f>IF(ISNUMBER(EToTable[[#This Row],[Сана]]), _xlfn.DAYS(EToTable[[#This Row],[Сана]], "1/1/" &amp; YEAR(EToTable[[#This Row],[Сана]])) + 1, "")</f>
        <v/>
      </c>
      <c r="J221" s="35" t="str">
        <f>IF(AND(ISNUMBER(Altitude), ISNUMBER(EToTable[[#This Row],[Сана]])),  ROUND(101.3 * POWER( (293-0.0065 * Altitude) / 293, 5.26), 2), "")</f>
        <v/>
      </c>
      <c r="K221" s="33" t="str">
        <f>IF(ISNUMBER(EToTable[[#This Row],[P]]), (Cp * EToTable[[#This Row],[P]]) / (0.622 * 2.45), "")</f>
        <v/>
      </c>
      <c r="L22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1" s="35" t="str">
        <f>IF(ISNUMBER(EToTable[[#This Row],[J]]), 0.409  * SIN( (2*PI()/365) * EToTable[[#This Row],[J]] - 1.39), "")</f>
        <v/>
      </c>
      <c r="N221" s="30" t="str">
        <f>IF(ISNUMBER(EToTable[[#This Row],[J]]), ROUND(1+0.033 * COS( (2*PI()/365) * EToTable[[#This Row],[J]]), 4), "")</f>
        <v/>
      </c>
      <c r="O221" s="36" t="str">
        <f>IF(AND(ISNUMBER(Latitude), ISNUMBER(EToTable[[#This Row],[Сана]])), ROUND((Latitude / 180) * PI(), 3), "")</f>
        <v/>
      </c>
      <c r="P221" s="35" t="str">
        <f>IF(AND(ISNUMBER(EToTable[[#This Row],[φ]]), ISNUMBER(EToTable[[#This Row],[δ (rad)]])), ACOS( - 1 * TAN(EToTable[[#This Row],[φ]]) * TAN(EToTable[[#This Row],[δ (rad)]])), "")</f>
        <v/>
      </c>
      <c r="Q22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1" s="35" t="str">
        <f xml:space="preserve"> IF(ISNUMBER(EToTable[[#This Row],[ωs]]), ( 24 / PI()) * EToTable[[#This Row],[ωs]], "")</f>
        <v/>
      </c>
      <c r="S221" s="35" t="str">
        <f>IF(ISNUMBER(EToTable[[#This Row],[Тмин
(°С)]]), 0.6108 * EXP( 17.27 * EToTable[[#This Row],[Тмин
(°С)]] / (EToTable[[#This Row],[Тмин
(°С)]]+237.3)), "")</f>
        <v/>
      </c>
      <c r="T221" s="35" t="str">
        <f>IF(ISNUMBER(EToTable[[#This Row],[Тмакс
(°С)]]), 0.6108 * EXP( 17.27 * EToTable[[#This Row],[Тмакс
(°С)]] / (EToTable[[#This Row],[Тмакс
(°С)]]+237.3)), "")</f>
        <v/>
      </c>
      <c r="U221" s="35" t="str">
        <f>IF(AND(ISNUMBER(EToTable[[#This Row],[e° (Tmin)]]), ISNUMBER(EToTable[[#This Row],[e° (Tmax)]])), (EToTable[[#This Row],[e° (Tmax)]]+EToTable[[#This Row],[e° (Tmin)]])/2, "")</f>
        <v/>
      </c>
      <c r="V221" s="28" t="str">
        <f>IF(ISNUMBER(EToTable[[#This Row],[Tdew]]), 0.6108 * EXP( 17.27 * (EToTable[[#This Row],[Tdew]]) / (EToTable[[#This Row],[Tdew]]+237.3)), "")</f>
        <v/>
      </c>
      <c r="W221" s="30" t="str">
        <f xml:space="preserve"> EToTable[[#This Row],[e° (Tdew)]]</f>
        <v/>
      </c>
      <c r="X221" s="28" t="str">
        <f>IF(AND(ISNUMBER(EToTable[[#This Row],[es]]), ISNUMBER(EToTable[[#This Row],[ea]])), EToTable[[#This Row],[es]]-EToTable[[#This Row],[ea]], "")</f>
        <v/>
      </c>
      <c r="Y221" s="35" t="str">
        <f>IF(ISNUMBER(EToTable[[#This Row],[Ra]]), (as+bs)*EToTable[[#This Row],[Ra]], "")</f>
        <v/>
      </c>
      <c r="Z22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1" s="35" t="str">
        <f>IF(ISNUMBER(EToTable[[#This Row],[Rs]]), (1-albedo)*EToTable[[#This Row],[Rs]], "")</f>
        <v/>
      </c>
      <c r="AB22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1" s="35" t="str">
        <f>IF(AND(ISNUMBER(EToTable[[#This Row],[Rns]]), ISNUMBER(EToTable[[#This Row],[Rnl]])), EToTable[[#This Row],[Rns]]-EToTable[[#This Row],[Rnl]], "")</f>
        <v/>
      </c>
      <c r="AD22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2" spans="1:31" x14ac:dyDescent="0.25">
      <c r="A222" s="20"/>
      <c r="B222" s="21"/>
      <c r="C222" s="22"/>
      <c r="D222" s="23"/>
      <c r="E222" s="46"/>
      <c r="F222" s="23"/>
      <c r="G22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2" s="44" t="str">
        <f>IF(AND(ISNUMBER(EToTable[[#This Row],[Сана]]), ISNUMBER(EToTable[[#This Row],[Тмин
(°С)]])), EToTable[[#This Row],[Тмин
(°С)]]-TdewSubtract, "")</f>
        <v/>
      </c>
      <c r="I222" s="38" t="str">
        <f>IF(ISNUMBER(EToTable[[#This Row],[Сана]]), _xlfn.DAYS(EToTable[[#This Row],[Сана]], "1/1/" &amp; YEAR(EToTable[[#This Row],[Сана]])) + 1, "")</f>
        <v/>
      </c>
      <c r="J222" s="35" t="str">
        <f>IF(AND(ISNUMBER(Altitude), ISNUMBER(EToTable[[#This Row],[Сана]])),  ROUND(101.3 * POWER( (293-0.0065 * Altitude) / 293, 5.26), 2), "")</f>
        <v/>
      </c>
      <c r="K222" s="33" t="str">
        <f>IF(ISNUMBER(EToTable[[#This Row],[P]]), (Cp * EToTable[[#This Row],[P]]) / (0.622 * 2.45), "")</f>
        <v/>
      </c>
      <c r="L22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2" s="35" t="str">
        <f>IF(ISNUMBER(EToTable[[#This Row],[J]]), 0.409  * SIN( (2*PI()/365) * EToTable[[#This Row],[J]] - 1.39), "")</f>
        <v/>
      </c>
      <c r="N222" s="30" t="str">
        <f>IF(ISNUMBER(EToTable[[#This Row],[J]]), ROUND(1+0.033 * COS( (2*PI()/365) * EToTable[[#This Row],[J]]), 4), "")</f>
        <v/>
      </c>
      <c r="O222" s="36" t="str">
        <f>IF(AND(ISNUMBER(Latitude), ISNUMBER(EToTable[[#This Row],[Сана]])), ROUND((Latitude / 180) * PI(), 3), "")</f>
        <v/>
      </c>
      <c r="P222" s="35" t="str">
        <f>IF(AND(ISNUMBER(EToTable[[#This Row],[φ]]), ISNUMBER(EToTable[[#This Row],[δ (rad)]])), ACOS( - 1 * TAN(EToTable[[#This Row],[φ]]) * TAN(EToTable[[#This Row],[δ (rad)]])), "")</f>
        <v/>
      </c>
      <c r="Q22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2" s="35" t="str">
        <f xml:space="preserve"> IF(ISNUMBER(EToTable[[#This Row],[ωs]]), ( 24 / PI()) * EToTable[[#This Row],[ωs]], "")</f>
        <v/>
      </c>
      <c r="S222" s="35" t="str">
        <f>IF(ISNUMBER(EToTable[[#This Row],[Тмин
(°С)]]), 0.6108 * EXP( 17.27 * EToTable[[#This Row],[Тмин
(°С)]] / (EToTable[[#This Row],[Тмин
(°С)]]+237.3)), "")</f>
        <v/>
      </c>
      <c r="T222" s="35" t="str">
        <f>IF(ISNUMBER(EToTable[[#This Row],[Тмакс
(°С)]]), 0.6108 * EXP( 17.27 * EToTable[[#This Row],[Тмакс
(°С)]] / (EToTable[[#This Row],[Тмакс
(°С)]]+237.3)), "")</f>
        <v/>
      </c>
      <c r="U222" s="35" t="str">
        <f>IF(AND(ISNUMBER(EToTable[[#This Row],[e° (Tmin)]]), ISNUMBER(EToTable[[#This Row],[e° (Tmax)]])), (EToTable[[#This Row],[e° (Tmax)]]+EToTable[[#This Row],[e° (Tmin)]])/2, "")</f>
        <v/>
      </c>
      <c r="V222" s="28" t="str">
        <f>IF(ISNUMBER(EToTable[[#This Row],[Tdew]]), 0.6108 * EXP( 17.27 * (EToTable[[#This Row],[Tdew]]) / (EToTable[[#This Row],[Tdew]]+237.3)), "")</f>
        <v/>
      </c>
      <c r="W222" s="30" t="str">
        <f xml:space="preserve"> EToTable[[#This Row],[e° (Tdew)]]</f>
        <v/>
      </c>
      <c r="X222" s="28" t="str">
        <f>IF(AND(ISNUMBER(EToTable[[#This Row],[es]]), ISNUMBER(EToTable[[#This Row],[ea]])), EToTable[[#This Row],[es]]-EToTable[[#This Row],[ea]], "")</f>
        <v/>
      </c>
      <c r="Y222" s="35" t="str">
        <f>IF(ISNUMBER(EToTable[[#This Row],[Ra]]), (as+bs)*EToTable[[#This Row],[Ra]], "")</f>
        <v/>
      </c>
      <c r="Z22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2" s="35" t="str">
        <f>IF(ISNUMBER(EToTable[[#This Row],[Rs]]), (1-albedo)*EToTable[[#This Row],[Rs]], "")</f>
        <v/>
      </c>
      <c r="AB22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2" s="35" t="str">
        <f>IF(AND(ISNUMBER(EToTable[[#This Row],[Rns]]), ISNUMBER(EToTable[[#This Row],[Rnl]])), EToTable[[#This Row],[Rns]]-EToTable[[#This Row],[Rnl]], "")</f>
        <v/>
      </c>
      <c r="AD22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3" spans="1:31" x14ac:dyDescent="0.25">
      <c r="A223" s="20"/>
      <c r="B223" s="21"/>
      <c r="C223" s="22"/>
      <c r="D223" s="23"/>
      <c r="E223" s="46"/>
      <c r="F223" s="23"/>
      <c r="G22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3" s="44" t="str">
        <f>IF(AND(ISNUMBER(EToTable[[#This Row],[Сана]]), ISNUMBER(EToTable[[#This Row],[Тмин
(°С)]])), EToTable[[#This Row],[Тмин
(°С)]]-TdewSubtract, "")</f>
        <v/>
      </c>
      <c r="I223" s="38" t="str">
        <f>IF(ISNUMBER(EToTable[[#This Row],[Сана]]), _xlfn.DAYS(EToTable[[#This Row],[Сана]], "1/1/" &amp; YEAR(EToTable[[#This Row],[Сана]])) + 1, "")</f>
        <v/>
      </c>
      <c r="J223" s="35" t="str">
        <f>IF(AND(ISNUMBER(Altitude), ISNUMBER(EToTable[[#This Row],[Сана]])),  ROUND(101.3 * POWER( (293-0.0065 * Altitude) / 293, 5.26), 2), "")</f>
        <v/>
      </c>
      <c r="K223" s="33" t="str">
        <f>IF(ISNUMBER(EToTable[[#This Row],[P]]), (Cp * EToTable[[#This Row],[P]]) / (0.622 * 2.45), "")</f>
        <v/>
      </c>
      <c r="L22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3" s="35" t="str">
        <f>IF(ISNUMBER(EToTable[[#This Row],[J]]), 0.409  * SIN( (2*PI()/365) * EToTable[[#This Row],[J]] - 1.39), "")</f>
        <v/>
      </c>
      <c r="N223" s="30" t="str">
        <f>IF(ISNUMBER(EToTable[[#This Row],[J]]), ROUND(1+0.033 * COS( (2*PI()/365) * EToTable[[#This Row],[J]]), 4), "")</f>
        <v/>
      </c>
      <c r="O223" s="36" t="str">
        <f>IF(AND(ISNUMBER(Latitude), ISNUMBER(EToTable[[#This Row],[Сана]])), ROUND((Latitude / 180) * PI(), 3), "")</f>
        <v/>
      </c>
      <c r="P223" s="35" t="str">
        <f>IF(AND(ISNUMBER(EToTable[[#This Row],[φ]]), ISNUMBER(EToTable[[#This Row],[δ (rad)]])), ACOS( - 1 * TAN(EToTable[[#This Row],[φ]]) * TAN(EToTable[[#This Row],[δ (rad)]])), "")</f>
        <v/>
      </c>
      <c r="Q22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3" s="35" t="str">
        <f xml:space="preserve"> IF(ISNUMBER(EToTable[[#This Row],[ωs]]), ( 24 / PI()) * EToTable[[#This Row],[ωs]], "")</f>
        <v/>
      </c>
      <c r="S223" s="35" t="str">
        <f>IF(ISNUMBER(EToTable[[#This Row],[Тмин
(°С)]]), 0.6108 * EXP( 17.27 * EToTable[[#This Row],[Тмин
(°С)]] / (EToTable[[#This Row],[Тмин
(°С)]]+237.3)), "")</f>
        <v/>
      </c>
      <c r="T223" s="35" t="str">
        <f>IF(ISNUMBER(EToTable[[#This Row],[Тмакс
(°С)]]), 0.6108 * EXP( 17.27 * EToTable[[#This Row],[Тмакс
(°С)]] / (EToTable[[#This Row],[Тмакс
(°С)]]+237.3)), "")</f>
        <v/>
      </c>
      <c r="U223" s="35" t="str">
        <f>IF(AND(ISNUMBER(EToTable[[#This Row],[e° (Tmin)]]), ISNUMBER(EToTable[[#This Row],[e° (Tmax)]])), (EToTable[[#This Row],[e° (Tmax)]]+EToTable[[#This Row],[e° (Tmin)]])/2, "")</f>
        <v/>
      </c>
      <c r="V223" s="28" t="str">
        <f>IF(ISNUMBER(EToTable[[#This Row],[Tdew]]), 0.6108 * EXP( 17.27 * (EToTable[[#This Row],[Tdew]]) / (EToTable[[#This Row],[Tdew]]+237.3)), "")</f>
        <v/>
      </c>
      <c r="W223" s="30" t="str">
        <f xml:space="preserve"> EToTable[[#This Row],[e° (Tdew)]]</f>
        <v/>
      </c>
      <c r="X223" s="28" t="str">
        <f>IF(AND(ISNUMBER(EToTable[[#This Row],[es]]), ISNUMBER(EToTable[[#This Row],[ea]])), EToTable[[#This Row],[es]]-EToTable[[#This Row],[ea]], "")</f>
        <v/>
      </c>
      <c r="Y223" s="35" t="str">
        <f>IF(ISNUMBER(EToTable[[#This Row],[Ra]]), (as+bs)*EToTable[[#This Row],[Ra]], "")</f>
        <v/>
      </c>
      <c r="Z22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3" s="35" t="str">
        <f>IF(ISNUMBER(EToTable[[#This Row],[Rs]]), (1-albedo)*EToTable[[#This Row],[Rs]], "")</f>
        <v/>
      </c>
      <c r="AB22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3" s="35" t="str">
        <f>IF(AND(ISNUMBER(EToTable[[#This Row],[Rns]]), ISNUMBER(EToTable[[#This Row],[Rnl]])), EToTable[[#This Row],[Rns]]-EToTable[[#This Row],[Rnl]], "")</f>
        <v/>
      </c>
      <c r="AD22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4" spans="1:31" x14ac:dyDescent="0.25">
      <c r="A224" s="20"/>
      <c r="B224" s="21"/>
      <c r="C224" s="22"/>
      <c r="D224" s="23"/>
      <c r="E224" s="46"/>
      <c r="F224" s="23"/>
      <c r="G22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4" s="44" t="str">
        <f>IF(AND(ISNUMBER(EToTable[[#This Row],[Сана]]), ISNUMBER(EToTable[[#This Row],[Тмин
(°С)]])), EToTable[[#This Row],[Тмин
(°С)]]-TdewSubtract, "")</f>
        <v/>
      </c>
      <c r="I224" s="38" t="str">
        <f>IF(ISNUMBER(EToTable[[#This Row],[Сана]]), _xlfn.DAYS(EToTable[[#This Row],[Сана]], "1/1/" &amp; YEAR(EToTable[[#This Row],[Сана]])) + 1, "")</f>
        <v/>
      </c>
      <c r="J224" s="35" t="str">
        <f>IF(AND(ISNUMBER(Altitude), ISNUMBER(EToTable[[#This Row],[Сана]])),  ROUND(101.3 * POWER( (293-0.0065 * Altitude) / 293, 5.26), 2), "")</f>
        <v/>
      </c>
      <c r="K224" s="33" t="str">
        <f>IF(ISNUMBER(EToTable[[#This Row],[P]]), (Cp * EToTable[[#This Row],[P]]) / (0.622 * 2.45), "")</f>
        <v/>
      </c>
      <c r="L22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4" s="35" t="str">
        <f>IF(ISNUMBER(EToTable[[#This Row],[J]]), 0.409  * SIN( (2*PI()/365) * EToTable[[#This Row],[J]] - 1.39), "")</f>
        <v/>
      </c>
      <c r="N224" s="30" t="str">
        <f>IF(ISNUMBER(EToTable[[#This Row],[J]]), ROUND(1+0.033 * COS( (2*PI()/365) * EToTable[[#This Row],[J]]), 4), "")</f>
        <v/>
      </c>
      <c r="O224" s="36" t="str">
        <f>IF(AND(ISNUMBER(Latitude), ISNUMBER(EToTable[[#This Row],[Сана]])), ROUND((Latitude / 180) * PI(), 3), "")</f>
        <v/>
      </c>
      <c r="P224" s="35" t="str">
        <f>IF(AND(ISNUMBER(EToTable[[#This Row],[φ]]), ISNUMBER(EToTable[[#This Row],[δ (rad)]])), ACOS( - 1 * TAN(EToTable[[#This Row],[φ]]) * TAN(EToTable[[#This Row],[δ (rad)]])), "")</f>
        <v/>
      </c>
      <c r="Q22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4" s="35" t="str">
        <f xml:space="preserve"> IF(ISNUMBER(EToTable[[#This Row],[ωs]]), ( 24 / PI()) * EToTable[[#This Row],[ωs]], "")</f>
        <v/>
      </c>
      <c r="S224" s="35" t="str">
        <f>IF(ISNUMBER(EToTable[[#This Row],[Тмин
(°С)]]), 0.6108 * EXP( 17.27 * EToTable[[#This Row],[Тмин
(°С)]] / (EToTable[[#This Row],[Тмин
(°С)]]+237.3)), "")</f>
        <v/>
      </c>
      <c r="T224" s="35" t="str">
        <f>IF(ISNUMBER(EToTable[[#This Row],[Тмакс
(°С)]]), 0.6108 * EXP( 17.27 * EToTable[[#This Row],[Тмакс
(°С)]] / (EToTable[[#This Row],[Тмакс
(°С)]]+237.3)), "")</f>
        <v/>
      </c>
      <c r="U224" s="35" t="str">
        <f>IF(AND(ISNUMBER(EToTable[[#This Row],[e° (Tmin)]]), ISNUMBER(EToTable[[#This Row],[e° (Tmax)]])), (EToTable[[#This Row],[e° (Tmax)]]+EToTable[[#This Row],[e° (Tmin)]])/2, "")</f>
        <v/>
      </c>
      <c r="V224" s="28" t="str">
        <f>IF(ISNUMBER(EToTable[[#This Row],[Tdew]]), 0.6108 * EXP( 17.27 * (EToTable[[#This Row],[Tdew]]) / (EToTable[[#This Row],[Tdew]]+237.3)), "")</f>
        <v/>
      </c>
      <c r="W224" s="30" t="str">
        <f xml:space="preserve"> EToTable[[#This Row],[e° (Tdew)]]</f>
        <v/>
      </c>
      <c r="X224" s="28" t="str">
        <f>IF(AND(ISNUMBER(EToTable[[#This Row],[es]]), ISNUMBER(EToTable[[#This Row],[ea]])), EToTable[[#This Row],[es]]-EToTable[[#This Row],[ea]], "")</f>
        <v/>
      </c>
      <c r="Y224" s="35" t="str">
        <f>IF(ISNUMBER(EToTable[[#This Row],[Ra]]), (as+bs)*EToTable[[#This Row],[Ra]], "")</f>
        <v/>
      </c>
      <c r="Z22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4" s="35" t="str">
        <f>IF(ISNUMBER(EToTable[[#This Row],[Rs]]), (1-albedo)*EToTable[[#This Row],[Rs]], "")</f>
        <v/>
      </c>
      <c r="AB22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4" s="35" t="str">
        <f>IF(AND(ISNUMBER(EToTable[[#This Row],[Rns]]), ISNUMBER(EToTable[[#This Row],[Rnl]])), EToTable[[#This Row],[Rns]]-EToTable[[#This Row],[Rnl]], "")</f>
        <v/>
      </c>
      <c r="AD22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5" spans="1:31" x14ac:dyDescent="0.25">
      <c r="A225" s="20"/>
      <c r="B225" s="21"/>
      <c r="C225" s="22"/>
      <c r="D225" s="23"/>
      <c r="E225" s="46"/>
      <c r="F225" s="23"/>
      <c r="G22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5" s="44" t="str">
        <f>IF(AND(ISNUMBER(EToTable[[#This Row],[Сана]]), ISNUMBER(EToTable[[#This Row],[Тмин
(°С)]])), EToTable[[#This Row],[Тмин
(°С)]]-TdewSubtract, "")</f>
        <v/>
      </c>
      <c r="I225" s="38" t="str">
        <f>IF(ISNUMBER(EToTable[[#This Row],[Сана]]), _xlfn.DAYS(EToTable[[#This Row],[Сана]], "1/1/" &amp; YEAR(EToTable[[#This Row],[Сана]])) + 1, "")</f>
        <v/>
      </c>
      <c r="J225" s="35" t="str">
        <f>IF(AND(ISNUMBER(Altitude), ISNUMBER(EToTable[[#This Row],[Сана]])),  ROUND(101.3 * POWER( (293-0.0065 * Altitude) / 293, 5.26), 2), "")</f>
        <v/>
      </c>
      <c r="K225" s="33" t="str">
        <f>IF(ISNUMBER(EToTable[[#This Row],[P]]), (Cp * EToTable[[#This Row],[P]]) / (0.622 * 2.45), "")</f>
        <v/>
      </c>
      <c r="L22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5" s="35" t="str">
        <f>IF(ISNUMBER(EToTable[[#This Row],[J]]), 0.409  * SIN( (2*PI()/365) * EToTable[[#This Row],[J]] - 1.39), "")</f>
        <v/>
      </c>
      <c r="N225" s="30" t="str">
        <f>IF(ISNUMBER(EToTable[[#This Row],[J]]), ROUND(1+0.033 * COS( (2*PI()/365) * EToTable[[#This Row],[J]]), 4), "")</f>
        <v/>
      </c>
      <c r="O225" s="36" t="str">
        <f>IF(AND(ISNUMBER(Latitude), ISNUMBER(EToTable[[#This Row],[Сана]])), ROUND((Latitude / 180) * PI(), 3), "")</f>
        <v/>
      </c>
      <c r="P225" s="35" t="str">
        <f>IF(AND(ISNUMBER(EToTable[[#This Row],[φ]]), ISNUMBER(EToTable[[#This Row],[δ (rad)]])), ACOS( - 1 * TAN(EToTable[[#This Row],[φ]]) * TAN(EToTable[[#This Row],[δ (rad)]])), "")</f>
        <v/>
      </c>
      <c r="Q22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5" s="35" t="str">
        <f xml:space="preserve"> IF(ISNUMBER(EToTable[[#This Row],[ωs]]), ( 24 / PI()) * EToTable[[#This Row],[ωs]], "")</f>
        <v/>
      </c>
      <c r="S225" s="35" t="str">
        <f>IF(ISNUMBER(EToTable[[#This Row],[Тмин
(°С)]]), 0.6108 * EXP( 17.27 * EToTable[[#This Row],[Тмин
(°С)]] / (EToTable[[#This Row],[Тмин
(°С)]]+237.3)), "")</f>
        <v/>
      </c>
      <c r="T225" s="35" t="str">
        <f>IF(ISNUMBER(EToTable[[#This Row],[Тмакс
(°С)]]), 0.6108 * EXP( 17.27 * EToTable[[#This Row],[Тмакс
(°С)]] / (EToTable[[#This Row],[Тмакс
(°С)]]+237.3)), "")</f>
        <v/>
      </c>
      <c r="U225" s="35" t="str">
        <f>IF(AND(ISNUMBER(EToTable[[#This Row],[e° (Tmin)]]), ISNUMBER(EToTable[[#This Row],[e° (Tmax)]])), (EToTable[[#This Row],[e° (Tmax)]]+EToTable[[#This Row],[e° (Tmin)]])/2, "")</f>
        <v/>
      </c>
      <c r="V225" s="28" t="str">
        <f>IF(ISNUMBER(EToTable[[#This Row],[Tdew]]), 0.6108 * EXP( 17.27 * (EToTable[[#This Row],[Tdew]]) / (EToTable[[#This Row],[Tdew]]+237.3)), "")</f>
        <v/>
      </c>
      <c r="W225" s="30" t="str">
        <f xml:space="preserve"> EToTable[[#This Row],[e° (Tdew)]]</f>
        <v/>
      </c>
      <c r="X225" s="28" t="str">
        <f>IF(AND(ISNUMBER(EToTable[[#This Row],[es]]), ISNUMBER(EToTable[[#This Row],[ea]])), EToTable[[#This Row],[es]]-EToTable[[#This Row],[ea]], "")</f>
        <v/>
      </c>
      <c r="Y225" s="35" t="str">
        <f>IF(ISNUMBER(EToTable[[#This Row],[Ra]]), (as+bs)*EToTable[[#This Row],[Ra]], "")</f>
        <v/>
      </c>
      <c r="Z22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5" s="35" t="str">
        <f>IF(ISNUMBER(EToTable[[#This Row],[Rs]]), (1-albedo)*EToTable[[#This Row],[Rs]], "")</f>
        <v/>
      </c>
      <c r="AB22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5" s="35" t="str">
        <f>IF(AND(ISNUMBER(EToTable[[#This Row],[Rns]]), ISNUMBER(EToTable[[#This Row],[Rnl]])), EToTable[[#This Row],[Rns]]-EToTable[[#This Row],[Rnl]], "")</f>
        <v/>
      </c>
      <c r="AD22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6" spans="1:31" x14ac:dyDescent="0.25">
      <c r="A226" s="20"/>
      <c r="B226" s="21"/>
      <c r="C226" s="22"/>
      <c r="D226" s="23"/>
      <c r="E226" s="46"/>
      <c r="F226" s="23"/>
      <c r="G22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6" s="44" t="str">
        <f>IF(AND(ISNUMBER(EToTable[[#This Row],[Сана]]), ISNUMBER(EToTable[[#This Row],[Тмин
(°С)]])), EToTable[[#This Row],[Тмин
(°С)]]-TdewSubtract, "")</f>
        <v/>
      </c>
      <c r="I226" s="38" t="str">
        <f>IF(ISNUMBER(EToTable[[#This Row],[Сана]]), _xlfn.DAYS(EToTable[[#This Row],[Сана]], "1/1/" &amp; YEAR(EToTable[[#This Row],[Сана]])) + 1, "")</f>
        <v/>
      </c>
      <c r="J226" s="35" t="str">
        <f>IF(AND(ISNUMBER(Altitude), ISNUMBER(EToTable[[#This Row],[Сана]])),  ROUND(101.3 * POWER( (293-0.0065 * Altitude) / 293, 5.26), 2), "")</f>
        <v/>
      </c>
      <c r="K226" s="33" t="str">
        <f>IF(ISNUMBER(EToTable[[#This Row],[P]]), (Cp * EToTable[[#This Row],[P]]) / (0.622 * 2.45), "")</f>
        <v/>
      </c>
      <c r="L22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6" s="35" t="str">
        <f>IF(ISNUMBER(EToTable[[#This Row],[J]]), 0.409  * SIN( (2*PI()/365) * EToTable[[#This Row],[J]] - 1.39), "")</f>
        <v/>
      </c>
      <c r="N226" s="30" t="str">
        <f>IF(ISNUMBER(EToTable[[#This Row],[J]]), ROUND(1+0.033 * COS( (2*PI()/365) * EToTable[[#This Row],[J]]), 4), "")</f>
        <v/>
      </c>
      <c r="O226" s="36" t="str">
        <f>IF(AND(ISNUMBER(Latitude), ISNUMBER(EToTable[[#This Row],[Сана]])), ROUND((Latitude / 180) * PI(), 3), "")</f>
        <v/>
      </c>
      <c r="P226" s="35" t="str">
        <f>IF(AND(ISNUMBER(EToTable[[#This Row],[φ]]), ISNUMBER(EToTable[[#This Row],[δ (rad)]])), ACOS( - 1 * TAN(EToTable[[#This Row],[φ]]) * TAN(EToTable[[#This Row],[δ (rad)]])), "")</f>
        <v/>
      </c>
      <c r="Q22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6" s="35" t="str">
        <f xml:space="preserve"> IF(ISNUMBER(EToTable[[#This Row],[ωs]]), ( 24 / PI()) * EToTable[[#This Row],[ωs]], "")</f>
        <v/>
      </c>
      <c r="S226" s="35" t="str">
        <f>IF(ISNUMBER(EToTable[[#This Row],[Тмин
(°С)]]), 0.6108 * EXP( 17.27 * EToTable[[#This Row],[Тмин
(°С)]] / (EToTable[[#This Row],[Тмин
(°С)]]+237.3)), "")</f>
        <v/>
      </c>
      <c r="T226" s="35" t="str">
        <f>IF(ISNUMBER(EToTable[[#This Row],[Тмакс
(°С)]]), 0.6108 * EXP( 17.27 * EToTable[[#This Row],[Тмакс
(°С)]] / (EToTable[[#This Row],[Тмакс
(°С)]]+237.3)), "")</f>
        <v/>
      </c>
      <c r="U226" s="35" t="str">
        <f>IF(AND(ISNUMBER(EToTable[[#This Row],[e° (Tmin)]]), ISNUMBER(EToTable[[#This Row],[e° (Tmax)]])), (EToTable[[#This Row],[e° (Tmax)]]+EToTable[[#This Row],[e° (Tmin)]])/2, "")</f>
        <v/>
      </c>
      <c r="V226" s="28" t="str">
        <f>IF(ISNUMBER(EToTable[[#This Row],[Tdew]]), 0.6108 * EXP( 17.27 * (EToTable[[#This Row],[Tdew]]) / (EToTable[[#This Row],[Tdew]]+237.3)), "")</f>
        <v/>
      </c>
      <c r="W226" s="30" t="str">
        <f xml:space="preserve"> EToTable[[#This Row],[e° (Tdew)]]</f>
        <v/>
      </c>
      <c r="X226" s="28" t="str">
        <f>IF(AND(ISNUMBER(EToTable[[#This Row],[es]]), ISNUMBER(EToTable[[#This Row],[ea]])), EToTable[[#This Row],[es]]-EToTable[[#This Row],[ea]], "")</f>
        <v/>
      </c>
      <c r="Y226" s="35" t="str">
        <f>IF(ISNUMBER(EToTable[[#This Row],[Ra]]), (as+bs)*EToTable[[#This Row],[Ra]], "")</f>
        <v/>
      </c>
      <c r="Z22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6" s="35" t="str">
        <f>IF(ISNUMBER(EToTable[[#This Row],[Rs]]), (1-albedo)*EToTable[[#This Row],[Rs]], "")</f>
        <v/>
      </c>
      <c r="AB22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6" s="35" t="str">
        <f>IF(AND(ISNUMBER(EToTable[[#This Row],[Rns]]), ISNUMBER(EToTable[[#This Row],[Rnl]])), EToTable[[#This Row],[Rns]]-EToTable[[#This Row],[Rnl]], "")</f>
        <v/>
      </c>
      <c r="AD22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7" spans="1:31" x14ac:dyDescent="0.25">
      <c r="A227" s="20"/>
      <c r="B227" s="21"/>
      <c r="C227" s="22"/>
      <c r="D227" s="23"/>
      <c r="E227" s="46"/>
      <c r="F227" s="23"/>
      <c r="G22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7" s="44" t="str">
        <f>IF(AND(ISNUMBER(EToTable[[#This Row],[Сана]]), ISNUMBER(EToTable[[#This Row],[Тмин
(°С)]])), EToTable[[#This Row],[Тмин
(°С)]]-TdewSubtract, "")</f>
        <v/>
      </c>
      <c r="I227" s="38" t="str">
        <f>IF(ISNUMBER(EToTable[[#This Row],[Сана]]), _xlfn.DAYS(EToTable[[#This Row],[Сана]], "1/1/" &amp; YEAR(EToTable[[#This Row],[Сана]])) + 1, "")</f>
        <v/>
      </c>
      <c r="J227" s="35" t="str">
        <f>IF(AND(ISNUMBER(Altitude), ISNUMBER(EToTable[[#This Row],[Сана]])),  ROUND(101.3 * POWER( (293-0.0065 * Altitude) / 293, 5.26), 2), "")</f>
        <v/>
      </c>
      <c r="K227" s="33" t="str">
        <f>IF(ISNUMBER(EToTable[[#This Row],[P]]), (Cp * EToTable[[#This Row],[P]]) / (0.622 * 2.45), "")</f>
        <v/>
      </c>
      <c r="L22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7" s="35" t="str">
        <f>IF(ISNUMBER(EToTable[[#This Row],[J]]), 0.409  * SIN( (2*PI()/365) * EToTable[[#This Row],[J]] - 1.39), "")</f>
        <v/>
      </c>
      <c r="N227" s="30" t="str">
        <f>IF(ISNUMBER(EToTable[[#This Row],[J]]), ROUND(1+0.033 * COS( (2*PI()/365) * EToTable[[#This Row],[J]]), 4), "")</f>
        <v/>
      </c>
      <c r="O227" s="36" t="str">
        <f>IF(AND(ISNUMBER(Latitude), ISNUMBER(EToTable[[#This Row],[Сана]])), ROUND((Latitude / 180) * PI(), 3), "")</f>
        <v/>
      </c>
      <c r="P227" s="35" t="str">
        <f>IF(AND(ISNUMBER(EToTable[[#This Row],[φ]]), ISNUMBER(EToTable[[#This Row],[δ (rad)]])), ACOS( - 1 * TAN(EToTable[[#This Row],[φ]]) * TAN(EToTable[[#This Row],[δ (rad)]])), "")</f>
        <v/>
      </c>
      <c r="Q22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7" s="35" t="str">
        <f xml:space="preserve"> IF(ISNUMBER(EToTable[[#This Row],[ωs]]), ( 24 / PI()) * EToTable[[#This Row],[ωs]], "")</f>
        <v/>
      </c>
      <c r="S227" s="35" t="str">
        <f>IF(ISNUMBER(EToTable[[#This Row],[Тмин
(°С)]]), 0.6108 * EXP( 17.27 * EToTable[[#This Row],[Тмин
(°С)]] / (EToTable[[#This Row],[Тмин
(°С)]]+237.3)), "")</f>
        <v/>
      </c>
      <c r="T227" s="35" t="str">
        <f>IF(ISNUMBER(EToTable[[#This Row],[Тмакс
(°С)]]), 0.6108 * EXP( 17.27 * EToTable[[#This Row],[Тмакс
(°С)]] / (EToTable[[#This Row],[Тмакс
(°С)]]+237.3)), "")</f>
        <v/>
      </c>
      <c r="U227" s="35" t="str">
        <f>IF(AND(ISNUMBER(EToTable[[#This Row],[e° (Tmin)]]), ISNUMBER(EToTable[[#This Row],[e° (Tmax)]])), (EToTable[[#This Row],[e° (Tmax)]]+EToTable[[#This Row],[e° (Tmin)]])/2, "")</f>
        <v/>
      </c>
      <c r="V227" s="28" t="str">
        <f>IF(ISNUMBER(EToTable[[#This Row],[Tdew]]), 0.6108 * EXP( 17.27 * (EToTable[[#This Row],[Tdew]]) / (EToTable[[#This Row],[Tdew]]+237.3)), "")</f>
        <v/>
      </c>
      <c r="W227" s="30" t="str">
        <f xml:space="preserve"> EToTable[[#This Row],[e° (Tdew)]]</f>
        <v/>
      </c>
      <c r="X227" s="28" t="str">
        <f>IF(AND(ISNUMBER(EToTable[[#This Row],[es]]), ISNUMBER(EToTable[[#This Row],[ea]])), EToTable[[#This Row],[es]]-EToTable[[#This Row],[ea]], "")</f>
        <v/>
      </c>
      <c r="Y227" s="35" t="str">
        <f>IF(ISNUMBER(EToTable[[#This Row],[Ra]]), (as+bs)*EToTable[[#This Row],[Ra]], "")</f>
        <v/>
      </c>
      <c r="Z22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7" s="35" t="str">
        <f>IF(ISNUMBER(EToTable[[#This Row],[Rs]]), (1-albedo)*EToTable[[#This Row],[Rs]], "")</f>
        <v/>
      </c>
      <c r="AB22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7" s="35" t="str">
        <f>IF(AND(ISNUMBER(EToTable[[#This Row],[Rns]]), ISNUMBER(EToTable[[#This Row],[Rnl]])), EToTable[[#This Row],[Rns]]-EToTable[[#This Row],[Rnl]], "")</f>
        <v/>
      </c>
      <c r="AD22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8" spans="1:31" x14ac:dyDescent="0.25">
      <c r="A228" s="20"/>
      <c r="B228" s="21"/>
      <c r="C228" s="22"/>
      <c r="D228" s="23"/>
      <c r="E228" s="46"/>
      <c r="F228" s="23"/>
      <c r="G22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8" s="44" t="str">
        <f>IF(AND(ISNUMBER(EToTable[[#This Row],[Сана]]), ISNUMBER(EToTable[[#This Row],[Тмин
(°С)]])), EToTable[[#This Row],[Тмин
(°С)]]-TdewSubtract, "")</f>
        <v/>
      </c>
      <c r="I228" s="38" t="str">
        <f>IF(ISNUMBER(EToTable[[#This Row],[Сана]]), _xlfn.DAYS(EToTable[[#This Row],[Сана]], "1/1/" &amp; YEAR(EToTable[[#This Row],[Сана]])) + 1, "")</f>
        <v/>
      </c>
      <c r="J228" s="35" t="str">
        <f>IF(AND(ISNUMBER(Altitude), ISNUMBER(EToTable[[#This Row],[Сана]])),  ROUND(101.3 * POWER( (293-0.0065 * Altitude) / 293, 5.26), 2), "")</f>
        <v/>
      </c>
      <c r="K228" s="33" t="str">
        <f>IF(ISNUMBER(EToTable[[#This Row],[P]]), (Cp * EToTable[[#This Row],[P]]) / (0.622 * 2.45), "")</f>
        <v/>
      </c>
      <c r="L22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8" s="35" t="str">
        <f>IF(ISNUMBER(EToTable[[#This Row],[J]]), 0.409  * SIN( (2*PI()/365) * EToTable[[#This Row],[J]] - 1.39), "")</f>
        <v/>
      </c>
      <c r="N228" s="30" t="str">
        <f>IF(ISNUMBER(EToTable[[#This Row],[J]]), ROUND(1+0.033 * COS( (2*PI()/365) * EToTable[[#This Row],[J]]), 4), "")</f>
        <v/>
      </c>
      <c r="O228" s="36" t="str">
        <f>IF(AND(ISNUMBER(Latitude), ISNUMBER(EToTable[[#This Row],[Сана]])), ROUND((Latitude / 180) * PI(), 3), "")</f>
        <v/>
      </c>
      <c r="P228" s="35" t="str">
        <f>IF(AND(ISNUMBER(EToTable[[#This Row],[φ]]), ISNUMBER(EToTable[[#This Row],[δ (rad)]])), ACOS( - 1 * TAN(EToTable[[#This Row],[φ]]) * TAN(EToTable[[#This Row],[δ (rad)]])), "")</f>
        <v/>
      </c>
      <c r="Q22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8" s="35" t="str">
        <f xml:space="preserve"> IF(ISNUMBER(EToTable[[#This Row],[ωs]]), ( 24 / PI()) * EToTable[[#This Row],[ωs]], "")</f>
        <v/>
      </c>
      <c r="S228" s="35" t="str">
        <f>IF(ISNUMBER(EToTable[[#This Row],[Тмин
(°С)]]), 0.6108 * EXP( 17.27 * EToTable[[#This Row],[Тмин
(°С)]] / (EToTable[[#This Row],[Тмин
(°С)]]+237.3)), "")</f>
        <v/>
      </c>
      <c r="T228" s="35" t="str">
        <f>IF(ISNUMBER(EToTable[[#This Row],[Тмакс
(°С)]]), 0.6108 * EXP( 17.27 * EToTable[[#This Row],[Тмакс
(°С)]] / (EToTable[[#This Row],[Тмакс
(°С)]]+237.3)), "")</f>
        <v/>
      </c>
      <c r="U228" s="35" t="str">
        <f>IF(AND(ISNUMBER(EToTable[[#This Row],[e° (Tmin)]]), ISNUMBER(EToTable[[#This Row],[e° (Tmax)]])), (EToTable[[#This Row],[e° (Tmax)]]+EToTable[[#This Row],[e° (Tmin)]])/2, "")</f>
        <v/>
      </c>
      <c r="V228" s="28" t="str">
        <f>IF(ISNUMBER(EToTable[[#This Row],[Tdew]]), 0.6108 * EXP( 17.27 * (EToTable[[#This Row],[Tdew]]) / (EToTable[[#This Row],[Tdew]]+237.3)), "")</f>
        <v/>
      </c>
      <c r="W228" s="30" t="str">
        <f xml:space="preserve"> EToTable[[#This Row],[e° (Tdew)]]</f>
        <v/>
      </c>
      <c r="X228" s="28" t="str">
        <f>IF(AND(ISNUMBER(EToTable[[#This Row],[es]]), ISNUMBER(EToTable[[#This Row],[ea]])), EToTable[[#This Row],[es]]-EToTable[[#This Row],[ea]], "")</f>
        <v/>
      </c>
      <c r="Y228" s="35" t="str">
        <f>IF(ISNUMBER(EToTable[[#This Row],[Ra]]), (as+bs)*EToTable[[#This Row],[Ra]], "")</f>
        <v/>
      </c>
      <c r="Z22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8" s="35" t="str">
        <f>IF(ISNUMBER(EToTable[[#This Row],[Rs]]), (1-albedo)*EToTable[[#This Row],[Rs]], "")</f>
        <v/>
      </c>
      <c r="AB22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8" s="35" t="str">
        <f>IF(AND(ISNUMBER(EToTable[[#This Row],[Rns]]), ISNUMBER(EToTable[[#This Row],[Rnl]])), EToTable[[#This Row],[Rns]]-EToTable[[#This Row],[Rnl]], "")</f>
        <v/>
      </c>
      <c r="AD22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29" spans="1:31" x14ac:dyDescent="0.25">
      <c r="A229" s="20"/>
      <c r="B229" s="21"/>
      <c r="C229" s="22"/>
      <c r="D229" s="23"/>
      <c r="E229" s="46"/>
      <c r="F229" s="23"/>
      <c r="G22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29" s="44" t="str">
        <f>IF(AND(ISNUMBER(EToTable[[#This Row],[Сана]]), ISNUMBER(EToTable[[#This Row],[Тмин
(°С)]])), EToTable[[#This Row],[Тмин
(°С)]]-TdewSubtract, "")</f>
        <v/>
      </c>
      <c r="I229" s="38" t="str">
        <f>IF(ISNUMBER(EToTable[[#This Row],[Сана]]), _xlfn.DAYS(EToTable[[#This Row],[Сана]], "1/1/" &amp; YEAR(EToTable[[#This Row],[Сана]])) + 1, "")</f>
        <v/>
      </c>
      <c r="J229" s="35" t="str">
        <f>IF(AND(ISNUMBER(Altitude), ISNUMBER(EToTable[[#This Row],[Сана]])),  ROUND(101.3 * POWER( (293-0.0065 * Altitude) / 293, 5.26), 2), "")</f>
        <v/>
      </c>
      <c r="K229" s="33" t="str">
        <f>IF(ISNUMBER(EToTable[[#This Row],[P]]), (Cp * EToTable[[#This Row],[P]]) / (0.622 * 2.45), "")</f>
        <v/>
      </c>
      <c r="L22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29" s="35" t="str">
        <f>IF(ISNUMBER(EToTable[[#This Row],[J]]), 0.409  * SIN( (2*PI()/365) * EToTable[[#This Row],[J]] - 1.39), "")</f>
        <v/>
      </c>
      <c r="N229" s="30" t="str">
        <f>IF(ISNUMBER(EToTable[[#This Row],[J]]), ROUND(1+0.033 * COS( (2*PI()/365) * EToTable[[#This Row],[J]]), 4), "")</f>
        <v/>
      </c>
      <c r="O229" s="36" t="str">
        <f>IF(AND(ISNUMBER(Latitude), ISNUMBER(EToTable[[#This Row],[Сана]])), ROUND((Latitude / 180) * PI(), 3), "")</f>
        <v/>
      </c>
      <c r="P229" s="35" t="str">
        <f>IF(AND(ISNUMBER(EToTable[[#This Row],[φ]]), ISNUMBER(EToTable[[#This Row],[δ (rad)]])), ACOS( - 1 * TAN(EToTable[[#This Row],[φ]]) * TAN(EToTable[[#This Row],[δ (rad)]])), "")</f>
        <v/>
      </c>
      <c r="Q22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29" s="35" t="str">
        <f xml:space="preserve"> IF(ISNUMBER(EToTable[[#This Row],[ωs]]), ( 24 / PI()) * EToTable[[#This Row],[ωs]], "")</f>
        <v/>
      </c>
      <c r="S229" s="35" t="str">
        <f>IF(ISNUMBER(EToTable[[#This Row],[Тмин
(°С)]]), 0.6108 * EXP( 17.27 * EToTable[[#This Row],[Тмин
(°С)]] / (EToTable[[#This Row],[Тмин
(°С)]]+237.3)), "")</f>
        <v/>
      </c>
      <c r="T229" s="35" t="str">
        <f>IF(ISNUMBER(EToTable[[#This Row],[Тмакс
(°С)]]), 0.6108 * EXP( 17.27 * EToTable[[#This Row],[Тмакс
(°С)]] / (EToTable[[#This Row],[Тмакс
(°С)]]+237.3)), "")</f>
        <v/>
      </c>
      <c r="U229" s="35" t="str">
        <f>IF(AND(ISNUMBER(EToTable[[#This Row],[e° (Tmin)]]), ISNUMBER(EToTable[[#This Row],[e° (Tmax)]])), (EToTable[[#This Row],[e° (Tmax)]]+EToTable[[#This Row],[e° (Tmin)]])/2, "")</f>
        <v/>
      </c>
      <c r="V229" s="28" t="str">
        <f>IF(ISNUMBER(EToTable[[#This Row],[Tdew]]), 0.6108 * EXP( 17.27 * (EToTable[[#This Row],[Tdew]]) / (EToTable[[#This Row],[Tdew]]+237.3)), "")</f>
        <v/>
      </c>
      <c r="W229" s="30" t="str">
        <f xml:space="preserve"> EToTable[[#This Row],[e° (Tdew)]]</f>
        <v/>
      </c>
      <c r="X229" s="28" t="str">
        <f>IF(AND(ISNUMBER(EToTable[[#This Row],[es]]), ISNUMBER(EToTable[[#This Row],[ea]])), EToTable[[#This Row],[es]]-EToTable[[#This Row],[ea]], "")</f>
        <v/>
      </c>
      <c r="Y229" s="35" t="str">
        <f>IF(ISNUMBER(EToTable[[#This Row],[Ra]]), (as+bs)*EToTable[[#This Row],[Ra]], "")</f>
        <v/>
      </c>
      <c r="Z22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29" s="35" t="str">
        <f>IF(ISNUMBER(EToTable[[#This Row],[Rs]]), (1-albedo)*EToTable[[#This Row],[Rs]], "")</f>
        <v/>
      </c>
      <c r="AB22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29" s="35" t="str">
        <f>IF(AND(ISNUMBER(EToTable[[#This Row],[Rns]]), ISNUMBER(EToTable[[#This Row],[Rnl]])), EToTable[[#This Row],[Rns]]-EToTable[[#This Row],[Rnl]], "")</f>
        <v/>
      </c>
      <c r="AD22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2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0" spans="1:31" x14ac:dyDescent="0.25">
      <c r="A230" s="20"/>
      <c r="B230" s="21"/>
      <c r="C230" s="22"/>
      <c r="D230" s="23"/>
      <c r="E230" s="46"/>
      <c r="F230" s="23"/>
      <c r="G23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0" s="44" t="str">
        <f>IF(AND(ISNUMBER(EToTable[[#This Row],[Сана]]), ISNUMBER(EToTable[[#This Row],[Тмин
(°С)]])), EToTable[[#This Row],[Тмин
(°С)]]-TdewSubtract, "")</f>
        <v/>
      </c>
      <c r="I230" s="38" t="str">
        <f>IF(ISNUMBER(EToTable[[#This Row],[Сана]]), _xlfn.DAYS(EToTable[[#This Row],[Сана]], "1/1/" &amp; YEAR(EToTable[[#This Row],[Сана]])) + 1, "")</f>
        <v/>
      </c>
      <c r="J230" s="35" t="str">
        <f>IF(AND(ISNUMBER(Altitude), ISNUMBER(EToTable[[#This Row],[Сана]])),  ROUND(101.3 * POWER( (293-0.0065 * Altitude) / 293, 5.26), 2), "")</f>
        <v/>
      </c>
      <c r="K230" s="33" t="str">
        <f>IF(ISNUMBER(EToTable[[#This Row],[P]]), (Cp * EToTable[[#This Row],[P]]) / (0.622 * 2.45), "")</f>
        <v/>
      </c>
      <c r="L23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0" s="35" t="str">
        <f>IF(ISNUMBER(EToTable[[#This Row],[J]]), 0.409  * SIN( (2*PI()/365) * EToTable[[#This Row],[J]] - 1.39), "")</f>
        <v/>
      </c>
      <c r="N230" s="30" t="str">
        <f>IF(ISNUMBER(EToTable[[#This Row],[J]]), ROUND(1+0.033 * COS( (2*PI()/365) * EToTable[[#This Row],[J]]), 4), "")</f>
        <v/>
      </c>
      <c r="O230" s="36" t="str">
        <f>IF(AND(ISNUMBER(Latitude), ISNUMBER(EToTable[[#This Row],[Сана]])), ROUND((Latitude / 180) * PI(), 3), "")</f>
        <v/>
      </c>
      <c r="P230" s="35" t="str">
        <f>IF(AND(ISNUMBER(EToTable[[#This Row],[φ]]), ISNUMBER(EToTable[[#This Row],[δ (rad)]])), ACOS( - 1 * TAN(EToTable[[#This Row],[φ]]) * TAN(EToTable[[#This Row],[δ (rad)]])), "")</f>
        <v/>
      </c>
      <c r="Q23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0" s="35" t="str">
        <f xml:space="preserve"> IF(ISNUMBER(EToTable[[#This Row],[ωs]]), ( 24 / PI()) * EToTable[[#This Row],[ωs]], "")</f>
        <v/>
      </c>
      <c r="S230" s="35" t="str">
        <f>IF(ISNUMBER(EToTable[[#This Row],[Тмин
(°С)]]), 0.6108 * EXP( 17.27 * EToTable[[#This Row],[Тмин
(°С)]] / (EToTable[[#This Row],[Тмин
(°С)]]+237.3)), "")</f>
        <v/>
      </c>
      <c r="T230" s="35" t="str">
        <f>IF(ISNUMBER(EToTable[[#This Row],[Тмакс
(°С)]]), 0.6108 * EXP( 17.27 * EToTable[[#This Row],[Тмакс
(°С)]] / (EToTable[[#This Row],[Тмакс
(°С)]]+237.3)), "")</f>
        <v/>
      </c>
      <c r="U230" s="35" t="str">
        <f>IF(AND(ISNUMBER(EToTable[[#This Row],[e° (Tmin)]]), ISNUMBER(EToTable[[#This Row],[e° (Tmax)]])), (EToTable[[#This Row],[e° (Tmax)]]+EToTable[[#This Row],[e° (Tmin)]])/2, "")</f>
        <v/>
      </c>
      <c r="V230" s="28" t="str">
        <f>IF(ISNUMBER(EToTable[[#This Row],[Tdew]]), 0.6108 * EXP( 17.27 * (EToTable[[#This Row],[Tdew]]) / (EToTable[[#This Row],[Tdew]]+237.3)), "")</f>
        <v/>
      </c>
      <c r="W230" s="30" t="str">
        <f xml:space="preserve"> EToTable[[#This Row],[e° (Tdew)]]</f>
        <v/>
      </c>
      <c r="X230" s="28" t="str">
        <f>IF(AND(ISNUMBER(EToTable[[#This Row],[es]]), ISNUMBER(EToTable[[#This Row],[ea]])), EToTable[[#This Row],[es]]-EToTable[[#This Row],[ea]], "")</f>
        <v/>
      </c>
      <c r="Y230" s="35" t="str">
        <f>IF(ISNUMBER(EToTable[[#This Row],[Ra]]), (as+bs)*EToTable[[#This Row],[Ra]], "")</f>
        <v/>
      </c>
      <c r="Z23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0" s="35" t="str">
        <f>IF(ISNUMBER(EToTable[[#This Row],[Rs]]), (1-albedo)*EToTable[[#This Row],[Rs]], "")</f>
        <v/>
      </c>
      <c r="AB23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0" s="35" t="str">
        <f>IF(AND(ISNUMBER(EToTable[[#This Row],[Rns]]), ISNUMBER(EToTable[[#This Row],[Rnl]])), EToTable[[#This Row],[Rns]]-EToTable[[#This Row],[Rnl]], "")</f>
        <v/>
      </c>
      <c r="AD23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1" spans="1:31" x14ac:dyDescent="0.25">
      <c r="A231" s="20"/>
      <c r="B231" s="21"/>
      <c r="C231" s="22"/>
      <c r="D231" s="23"/>
      <c r="E231" s="46"/>
      <c r="F231" s="23"/>
      <c r="G23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1" s="44" t="str">
        <f>IF(AND(ISNUMBER(EToTable[[#This Row],[Сана]]), ISNUMBER(EToTable[[#This Row],[Тмин
(°С)]])), EToTable[[#This Row],[Тмин
(°С)]]-TdewSubtract, "")</f>
        <v/>
      </c>
      <c r="I231" s="38" t="str">
        <f>IF(ISNUMBER(EToTable[[#This Row],[Сана]]), _xlfn.DAYS(EToTable[[#This Row],[Сана]], "1/1/" &amp; YEAR(EToTable[[#This Row],[Сана]])) + 1, "")</f>
        <v/>
      </c>
      <c r="J231" s="35" t="str">
        <f>IF(AND(ISNUMBER(Altitude), ISNUMBER(EToTable[[#This Row],[Сана]])),  ROUND(101.3 * POWER( (293-0.0065 * Altitude) / 293, 5.26), 2), "")</f>
        <v/>
      </c>
      <c r="K231" s="33" t="str">
        <f>IF(ISNUMBER(EToTable[[#This Row],[P]]), (Cp * EToTable[[#This Row],[P]]) / (0.622 * 2.45), "")</f>
        <v/>
      </c>
      <c r="L23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1" s="35" t="str">
        <f>IF(ISNUMBER(EToTable[[#This Row],[J]]), 0.409  * SIN( (2*PI()/365) * EToTable[[#This Row],[J]] - 1.39), "")</f>
        <v/>
      </c>
      <c r="N231" s="30" t="str">
        <f>IF(ISNUMBER(EToTable[[#This Row],[J]]), ROUND(1+0.033 * COS( (2*PI()/365) * EToTable[[#This Row],[J]]), 4), "")</f>
        <v/>
      </c>
      <c r="O231" s="36" t="str">
        <f>IF(AND(ISNUMBER(Latitude), ISNUMBER(EToTable[[#This Row],[Сана]])), ROUND((Latitude / 180) * PI(), 3), "")</f>
        <v/>
      </c>
      <c r="P231" s="35" t="str">
        <f>IF(AND(ISNUMBER(EToTable[[#This Row],[φ]]), ISNUMBER(EToTable[[#This Row],[δ (rad)]])), ACOS( - 1 * TAN(EToTable[[#This Row],[φ]]) * TAN(EToTable[[#This Row],[δ (rad)]])), "")</f>
        <v/>
      </c>
      <c r="Q23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1" s="35" t="str">
        <f xml:space="preserve"> IF(ISNUMBER(EToTable[[#This Row],[ωs]]), ( 24 / PI()) * EToTable[[#This Row],[ωs]], "")</f>
        <v/>
      </c>
      <c r="S231" s="35" t="str">
        <f>IF(ISNUMBER(EToTable[[#This Row],[Тмин
(°С)]]), 0.6108 * EXP( 17.27 * EToTable[[#This Row],[Тмин
(°С)]] / (EToTable[[#This Row],[Тмин
(°С)]]+237.3)), "")</f>
        <v/>
      </c>
      <c r="T231" s="35" t="str">
        <f>IF(ISNUMBER(EToTable[[#This Row],[Тмакс
(°С)]]), 0.6108 * EXP( 17.27 * EToTable[[#This Row],[Тмакс
(°С)]] / (EToTable[[#This Row],[Тмакс
(°С)]]+237.3)), "")</f>
        <v/>
      </c>
      <c r="U231" s="35" t="str">
        <f>IF(AND(ISNUMBER(EToTable[[#This Row],[e° (Tmin)]]), ISNUMBER(EToTable[[#This Row],[e° (Tmax)]])), (EToTable[[#This Row],[e° (Tmax)]]+EToTable[[#This Row],[e° (Tmin)]])/2, "")</f>
        <v/>
      </c>
      <c r="V231" s="28" t="str">
        <f>IF(ISNUMBER(EToTable[[#This Row],[Tdew]]), 0.6108 * EXP( 17.27 * (EToTable[[#This Row],[Tdew]]) / (EToTable[[#This Row],[Tdew]]+237.3)), "")</f>
        <v/>
      </c>
      <c r="W231" s="30" t="str">
        <f xml:space="preserve"> EToTable[[#This Row],[e° (Tdew)]]</f>
        <v/>
      </c>
      <c r="X231" s="28" t="str">
        <f>IF(AND(ISNUMBER(EToTable[[#This Row],[es]]), ISNUMBER(EToTable[[#This Row],[ea]])), EToTable[[#This Row],[es]]-EToTable[[#This Row],[ea]], "")</f>
        <v/>
      </c>
      <c r="Y231" s="35" t="str">
        <f>IF(ISNUMBER(EToTable[[#This Row],[Ra]]), (as+bs)*EToTable[[#This Row],[Ra]], "")</f>
        <v/>
      </c>
      <c r="Z23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1" s="35" t="str">
        <f>IF(ISNUMBER(EToTable[[#This Row],[Rs]]), (1-albedo)*EToTable[[#This Row],[Rs]], "")</f>
        <v/>
      </c>
      <c r="AB23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1" s="35" t="str">
        <f>IF(AND(ISNUMBER(EToTable[[#This Row],[Rns]]), ISNUMBER(EToTable[[#This Row],[Rnl]])), EToTable[[#This Row],[Rns]]-EToTable[[#This Row],[Rnl]], "")</f>
        <v/>
      </c>
      <c r="AD23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2" spans="1:31" x14ac:dyDescent="0.25">
      <c r="A232" s="20"/>
      <c r="B232" s="21"/>
      <c r="C232" s="22"/>
      <c r="D232" s="23"/>
      <c r="E232" s="46"/>
      <c r="F232" s="23"/>
      <c r="G23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2" s="44" t="str">
        <f>IF(AND(ISNUMBER(EToTable[[#This Row],[Сана]]), ISNUMBER(EToTable[[#This Row],[Тмин
(°С)]])), EToTable[[#This Row],[Тмин
(°С)]]-TdewSubtract, "")</f>
        <v/>
      </c>
      <c r="I232" s="38" t="str">
        <f>IF(ISNUMBER(EToTable[[#This Row],[Сана]]), _xlfn.DAYS(EToTable[[#This Row],[Сана]], "1/1/" &amp; YEAR(EToTable[[#This Row],[Сана]])) + 1, "")</f>
        <v/>
      </c>
      <c r="J232" s="35" t="str">
        <f>IF(AND(ISNUMBER(Altitude), ISNUMBER(EToTable[[#This Row],[Сана]])),  ROUND(101.3 * POWER( (293-0.0065 * Altitude) / 293, 5.26), 2), "")</f>
        <v/>
      </c>
      <c r="K232" s="33" t="str">
        <f>IF(ISNUMBER(EToTable[[#This Row],[P]]), (Cp * EToTable[[#This Row],[P]]) / (0.622 * 2.45), "")</f>
        <v/>
      </c>
      <c r="L23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2" s="35" t="str">
        <f>IF(ISNUMBER(EToTable[[#This Row],[J]]), 0.409  * SIN( (2*PI()/365) * EToTable[[#This Row],[J]] - 1.39), "")</f>
        <v/>
      </c>
      <c r="N232" s="30" t="str">
        <f>IF(ISNUMBER(EToTable[[#This Row],[J]]), ROUND(1+0.033 * COS( (2*PI()/365) * EToTable[[#This Row],[J]]), 4), "")</f>
        <v/>
      </c>
      <c r="O232" s="36" t="str">
        <f>IF(AND(ISNUMBER(Latitude), ISNUMBER(EToTable[[#This Row],[Сана]])), ROUND((Latitude / 180) * PI(), 3), "")</f>
        <v/>
      </c>
      <c r="P232" s="35" t="str">
        <f>IF(AND(ISNUMBER(EToTable[[#This Row],[φ]]), ISNUMBER(EToTable[[#This Row],[δ (rad)]])), ACOS( - 1 * TAN(EToTable[[#This Row],[φ]]) * TAN(EToTable[[#This Row],[δ (rad)]])), "")</f>
        <v/>
      </c>
      <c r="Q23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2" s="35" t="str">
        <f xml:space="preserve"> IF(ISNUMBER(EToTable[[#This Row],[ωs]]), ( 24 / PI()) * EToTable[[#This Row],[ωs]], "")</f>
        <v/>
      </c>
      <c r="S232" s="35" t="str">
        <f>IF(ISNUMBER(EToTable[[#This Row],[Тмин
(°С)]]), 0.6108 * EXP( 17.27 * EToTable[[#This Row],[Тмин
(°С)]] / (EToTable[[#This Row],[Тмин
(°С)]]+237.3)), "")</f>
        <v/>
      </c>
      <c r="T232" s="35" t="str">
        <f>IF(ISNUMBER(EToTable[[#This Row],[Тмакс
(°С)]]), 0.6108 * EXP( 17.27 * EToTable[[#This Row],[Тмакс
(°С)]] / (EToTable[[#This Row],[Тмакс
(°С)]]+237.3)), "")</f>
        <v/>
      </c>
      <c r="U232" s="35" t="str">
        <f>IF(AND(ISNUMBER(EToTable[[#This Row],[e° (Tmin)]]), ISNUMBER(EToTable[[#This Row],[e° (Tmax)]])), (EToTable[[#This Row],[e° (Tmax)]]+EToTable[[#This Row],[e° (Tmin)]])/2, "")</f>
        <v/>
      </c>
      <c r="V232" s="28" t="str">
        <f>IF(ISNUMBER(EToTable[[#This Row],[Tdew]]), 0.6108 * EXP( 17.27 * (EToTable[[#This Row],[Tdew]]) / (EToTable[[#This Row],[Tdew]]+237.3)), "")</f>
        <v/>
      </c>
      <c r="W232" s="30" t="str">
        <f xml:space="preserve"> EToTable[[#This Row],[e° (Tdew)]]</f>
        <v/>
      </c>
      <c r="X232" s="28" t="str">
        <f>IF(AND(ISNUMBER(EToTable[[#This Row],[es]]), ISNUMBER(EToTable[[#This Row],[ea]])), EToTable[[#This Row],[es]]-EToTable[[#This Row],[ea]], "")</f>
        <v/>
      </c>
      <c r="Y232" s="35" t="str">
        <f>IF(ISNUMBER(EToTable[[#This Row],[Ra]]), (as+bs)*EToTable[[#This Row],[Ra]], "")</f>
        <v/>
      </c>
      <c r="Z23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2" s="35" t="str">
        <f>IF(ISNUMBER(EToTable[[#This Row],[Rs]]), (1-albedo)*EToTable[[#This Row],[Rs]], "")</f>
        <v/>
      </c>
      <c r="AB23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2" s="35" t="str">
        <f>IF(AND(ISNUMBER(EToTable[[#This Row],[Rns]]), ISNUMBER(EToTable[[#This Row],[Rnl]])), EToTable[[#This Row],[Rns]]-EToTable[[#This Row],[Rnl]], "")</f>
        <v/>
      </c>
      <c r="AD23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3" spans="1:31" x14ac:dyDescent="0.25">
      <c r="A233" s="20"/>
      <c r="B233" s="21"/>
      <c r="C233" s="22"/>
      <c r="D233" s="23"/>
      <c r="E233" s="46"/>
      <c r="F233" s="23"/>
      <c r="G23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3" s="44" t="str">
        <f>IF(AND(ISNUMBER(EToTable[[#This Row],[Сана]]), ISNUMBER(EToTable[[#This Row],[Тмин
(°С)]])), EToTable[[#This Row],[Тмин
(°С)]]-TdewSubtract, "")</f>
        <v/>
      </c>
      <c r="I233" s="38" t="str">
        <f>IF(ISNUMBER(EToTable[[#This Row],[Сана]]), _xlfn.DAYS(EToTable[[#This Row],[Сана]], "1/1/" &amp; YEAR(EToTable[[#This Row],[Сана]])) + 1, "")</f>
        <v/>
      </c>
      <c r="J233" s="35" t="str">
        <f>IF(AND(ISNUMBER(Altitude), ISNUMBER(EToTable[[#This Row],[Сана]])),  ROUND(101.3 * POWER( (293-0.0065 * Altitude) / 293, 5.26), 2), "")</f>
        <v/>
      </c>
      <c r="K233" s="33" t="str">
        <f>IF(ISNUMBER(EToTable[[#This Row],[P]]), (Cp * EToTable[[#This Row],[P]]) / (0.622 * 2.45), "")</f>
        <v/>
      </c>
      <c r="L23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3" s="35" t="str">
        <f>IF(ISNUMBER(EToTable[[#This Row],[J]]), 0.409  * SIN( (2*PI()/365) * EToTable[[#This Row],[J]] - 1.39), "")</f>
        <v/>
      </c>
      <c r="N233" s="30" t="str">
        <f>IF(ISNUMBER(EToTable[[#This Row],[J]]), ROUND(1+0.033 * COS( (2*PI()/365) * EToTable[[#This Row],[J]]), 4), "")</f>
        <v/>
      </c>
      <c r="O233" s="36" t="str">
        <f>IF(AND(ISNUMBER(Latitude), ISNUMBER(EToTable[[#This Row],[Сана]])), ROUND((Latitude / 180) * PI(), 3), "")</f>
        <v/>
      </c>
      <c r="P233" s="35" t="str">
        <f>IF(AND(ISNUMBER(EToTable[[#This Row],[φ]]), ISNUMBER(EToTable[[#This Row],[δ (rad)]])), ACOS( - 1 * TAN(EToTable[[#This Row],[φ]]) * TAN(EToTable[[#This Row],[δ (rad)]])), "")</f>
        <v/>
      </c>
      <c r="Q23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3" s="35" t="str">
        <f xml:space="preserve"> IF(ISNUMBER(EToTable[[#This Row],[ωs]]), ( 24 / PI()) * EToTable[[#This Row],[ωs]], "")</f>
        <v/>
      </c>
      <c r="S233" s="35" t="str">
        <f>IF(ISNUMBER(EToTable[[#This Row],[Тмин
(°С)]]), 0.6108 * EXP( 17.27 * EToTable[[#This Row],[Тмин
(°С)]] / (EToTable[[#This Row],[Тмин
(°С)]]+237.3)), "")</f>
        <v/>
      </c>
      <c r="T233" s="35" t="str">
        <f>IF(ISNUMBER(EToTable[[#This Row],[Тмакс
(°С)]]), 0.6108 * EXP( 17.27 * EToTable[[#This Row],[Тмакс
(°С)]] / (EToTable[[#This Row],[Тмакс
(°С)]]+237.3)), "")</f>
        <v/>
      </c>
      <c r="U233" s="35" t="str">
        <f>IF(AND(ISNUMBER(EToTable[[#This Row],[e° (Tmin)]]), ISNUMBER(EToTable[[#This Row],[e° (Tmax)]])), (EToTable[[#This Row],[e° (Tmax)]]+EToTable[[#This Row],[e° (Tmin)]])/2, "")</f>
        <v/>
      </c>
      <c r="V233" s="28" t="str">
        <f>IF(ISNUMBER(EToTable[[#This Row],[Tdew]]), 0.6108 * EXP( 17.27 * (EToTable[[#This Row],[Tdew]]) / (EToTable[[#This Row],[Tdew]]+237.3)), "")</f>
        <v/>
      </c>
      <c r="W233" s="30" t="str">
        <f xml:space="preserve"> EToTable[[#This Row],[e° (Tdew)]]</f>
        <v/>
      </c>
      <c r="X233" s="28" t="str">
        <f>IF(AND(ISNUMBER(EToTable[[#This Row],[es]]), ISNUMBER(EToTable[[#This Row],[ea]])), EToTable[[#This Row],[es]]-EToTable[[#This Row],[ea]], "")</f>
        <v/>
      </c>
      <c r="Y233" s="35" t="str">
        <f>IF(ISNUMBER(EToTable[[#This Row],[Ra]]), (as+bs)*EToTable[[#This Row],[Ra]], "")</f>
        <v/>
      </c>
      <c r="Z23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3" s="35" t="str">
        <f>IF(ISNUMBER(EToTable[[#This Row],[Rs]]), (1-albedo)*EToTable[[#This Row],[Rs]], "")</f>
        <v/>
      </c>
      <c r="AB23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3" s="35" t="str">
        <f>IF(AND(ISNUMBER(EToTable[[#This Row],[Rns]]), ISNUMBER(EToTable[[#This Row],[Rnl]])), EToTable[[#This Row],[Rns]]-EToTable[[#This Row],[Rnl]], "")</f>
        <v/>
      </c>
      <c r="AD23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4" spans="1:31" x14ac:dyDescent="0.25">
      <c r="A234" s="20"/>
      <c r="B234" s="21"/>
      <c r="C234" s="22"/>
      <c r="D234" s="23"/>
      <c r="E234" s="46"/>
      <c r="F234" s="23"/>
      <c r="G23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4" s="44" t="str">
        <f>IF(AND(ISNUMBER(EToTable[[#This Row],[Сана]]), ISNUMBER(EToTable[[#This Row],[Тмин
(°С)]])), EToTable[[#This Row],[Тмин
(°С)]]-TdewSubtract, "")</f>
        <v/>
      </c>
      <c r="I234" s="38" t="str">
        <f>IF(ISNUMBER(EToTable[[#This Row],[Сана]]), _xlfn.DAYS(EToTable[[#This Row],[Сана]], "1/1/" &amp; YEAR(EToTable[[#This Row],[Сана]])) + 1, "")</f>
        <v/>
      </c>
      <c r="J234" s="35" t="str">
        <f>IF(AND(ISNUMBER(Altitude), ISNUMBER(EToTable[[#This Row],[Сана]])),  ROUND(101.3 * POWER( (293-0.0065 * Altitude) / 293, 5.26), 2), "")</f>
        <v/>
      </c>
      <c r="K234" s="33" t="str">
        <f>IF(ISNUMBER(EToTable[[#This Row],[P]]), (Cp * EToTable[[#This Row],[P]]) / (0.622 * 2.45), "")</f>
        <v/>
      </c>
      <c r="L23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4" s="35" t="str">
        <f>IF(ISNUMBER(EToTable[[#This Row],[J]]), 0.409  * SIN( (2*PI()/365) * EToTable[[#This Row],[J]] - 1.39), "")</f>
        <v/>
      </c>
      <c r="N234" s="30" t="str">
        <f>IF(ISNUMBER(EToTable[[#This Row],[J]]), ROUND(1+0.033 * COS( (2*PI()/365) * EToTable[[#This Row],[J]]), 4), "")</f>
        <v/>
      </c>
      <c r="O234" s="36" t="str">
        <f>IF(AND(ISNUMBER(Latitude), ISNUMBER(EToTable[[#This Row],[Сана]])), ROUND((Latitude / 180) * PI(), 3), "")</f>
        <v/>
      </c>
      <c r="P234" s="35" t="str">
        <f>IF(AND(ISNUMBER(EToTable[[#This Row],[φ]]), ISNUMBER(EToTable[[#This Row],[δ (rad)]])), ACOS( - 1 * TAN(EToTable[[#This Row],[φ]]) * TAN(EToTable[[#This Row],[δ (rad)]])), "")</f>
        <v/>
      </c>
      <c r="Q23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4" s="35" t="str">
        <f xml:space="preserve"> IF(ISNUMBER(EToTable[[#This Row],[ωs]]), ( 24 / PI()) * EToTable[[#This Row],[ωs]], "")</f>
        <v/>
      </c>
      <c r="S234" s="35" t="str">
        <f>IF(ISNUMBER(EToTable[[#This Row],[Тмин
(°С)]]), 0.6108 * EXP( 17.27 * EToTable[[#This Row],[Тмин
(°С)]] / (EToTable[[#This Row],[Тмин
(°С)]]+237.3)), "")</f>
        <v/>
      </c>
      <c r="T234" s="35" t="str">
        <f>IF(ISNUMBER(EToTable[[#This Row],[Тмакс
(°С)]]), 0.6108 * EXP( 17.27 * EToTable[[#This Row],[Тмакс
(°С)]] / (EToTable[[#This Row],[Тмакс
(°С)]]+237.3)), "")</f>
        <v/>
      </c>
      <c r="U234" s="35" t="str">
        <f>IF(AND(ISNUMBER(EToTable[[#This Row],[e° (Tmin)]]), ISNUMBER(EToTable[[#This Row],[e° (Tmax)]])), (EToTable[[#This Row],[e° (Tmax)]]+EToTable[[#This Row],[e° (Tmin)]])/2, "")</f>
        <v/>
      </c>
      <c r="V234" s="28" t="str">
        <f>IF(ISNUMBER(EToTable[[#This Row],[Tdew]]), 0.6108 * EXP( 17.27 * (EToTable[[#This Row],[Tdew]]) / (EToTable[[#This Row],[Tdew]]+237.3)), "")</f>
        <v/>
      </c>
      <c r="W234" s="30" t="str">
        <f xml:space="preserve"> EToTable[[#This Row],[e° (Tdew)]]</f>
        <v/>
      </c>
      <c r="X234" s="28" t="str">
        <f>IF(AND(ISNUMBER(EToTable[[#This Row],[es]]), ISNUMBER(EToTable[[#This Row],[ea]])), EToTable[[#This Row],[es]]-EToTable[[#This Row],[ea]], "")</f>
        <v/>
      </c>
      <c r="Y234" s="35" t="str">
        <f>IF(ISNUMBER(EToTable[[#This Row],[Ra]]), (as+bs)*EToTable[[#This Row],[Ra]], "")</f>
        <v/>
      </c>
      <c r="Z23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4" s="35" t="str">
        <f>IF(ISNUMBER(EToTable[[#This Row],[Rs]]), (1-albedo)*EToTable[[#This Row],[Rs]], "")</f>
        <v/>
      </c>
      <c r="AB23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4" s="35" t="str">
        <f>IF(AND(ISNUMBER(EToTable[[#This Row],[Rns]]), ISNUMBER(EToTable[[#This Row],[Rnl]])), EToTable[[#This Row],[Rns]]-EToTable[[#This Row],[Rnl]], "")</f>
        <v/>
      </c>
      <c r="AD23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5" spans="1:31" x14ac:dyDescent="0.25">
      <c r="A235" s="20"/>
      <c r="B235" s="21"/>
      <c r="C235" s="22"/>
      <c r="D235" s="23"/>
      <c r="E235" s="46"/>
      <c r="F235" s="23"/>
      <c r="G23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5" s="44" t="str">
        <f>IF(AND(ISNUMBER(EToTable[[#This Row],[Сана]]), ISNUMBER(EToTable[[#This Row],[Тмин
(°С)]])), EToTable[[#This Row],[Тмин
(°С)]]-TdewSubtract, "")</f>
        <v/>
      </c>
      <c r="I235" s="38" t="str">
        <f>IF(ISNUMBER(EToTable[[#This Row],[Сана]]), _xlfn.DAYS(EToTable[[#This Row],[Сана]], "1/1/" &amp; YEAR(EToTable[[#This Row],[Сана]])) + 1, "")</f>
        <v/>
      </c>
      <c r="J235" s="35" t="str">
        <f>IF(AND(ISNUMBER(Altitude), ISNUMBER(EToTable[[#This Row],[Сана]])),  ROUND(101.3 * POWER( (293-0.0065 * Altitude) / 293, 5.26), 2), "")</f>
        <v/>
      </c>
      <c r="K235" s="33" t="str">
        <f>IF(ISNUMBER(EToTable[[#This Row],[P]]), (Cp * EToTable[[#This Row],[P]]) / (0.622 * 2.45), "")</f>
        <v/>
      </c>
      <c r="L23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5" s="35" t="str">
        <f>IF(ISNUMBER(EToTable[[#This Row],[J]]), 0.409  * SIN( (2*PI()/365) * EToTable[[#This Row],[J]] - 1.39), "")</f>
        <v/>
      </c>
      <c r="N235" s="30" t="str">
        <f>IF(ISNUMBER(EToTable[[#This Row],[J]]), ROUND(1+0.033 * COS( (2*PI()/365) * EToTable[[#This Row],[J]]), 4), "")</f>
        <v/>
      </c>
      <c r="O235" s="36" t="str">
        <f>IF(AND(ISNUMBER(Latitude), ISNUMBER(EToTable[[#This Row],[Сана]])), ROUND((Latitude / 180) * PI(), 3), "")</f>
        <v/>
      </c>
      <c r="P235" s="35" t="str">
        <f>IF(AND(ISNUMBER(EToTable[[#This Row],[φ]]), ISNUMBER(EToTable[[#This Row],[δ (rad)]])), ACOS( - 1 * TAN(EToTable[[#This Row],[φ]]) * TAN(EToTable[[#This Row],[δ (rad)]])), "")</f>
        <v/>
      </c>
      <c r="Q23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5" s="35" t="str">
        <f xml:space="preserve"> IF(ISNUMBER(EToTable[[#This Row],[ωs]]), ( 24 / PI()) * EToTable[[#This Row],[ωs]], "")</f>
        <v/>
      </c>
      <c r="S235" s="35" t="str">
        <f>IF(ISNUMBER(EToTable[[#This Row],[Тмин
(°С)]]), 0.6108 * EXP( 17.27 * EToTable[[#This Row],[Тмин
(°С)]] / (EToTable[[#This Row],[Тмин
(°С)]]+237.3)), "")</f>
        <v/>
      </c>
      <c r="T235" s="35" t="str">
        <f>IF(ISNUMBER(EToTable[[#This Row],[Тмакс
(°С)]]), 0.6108 * EXP( 17.27 * EToTable[[#This Row],[Тмакс
(°С)]] / (EToTable[[#This Row],[Тмакс
(°С)]]+237.3)), "")</f>
        <v/>
      </c>
      <c r="U235" s="35" t="str">
        <f>IF(AND(ISNUMBER(EToTable[[#This Row],[e° (Tmin)]]), ISNUMBER(EToTable[[#This Row],[e° (Tmax)]])), (EToTable[[#This Row],[e° (Tmax)]]+EToTable[[#This Row],[e° (Tmin)]])/2, "")</f>
        <v/>
      </c>
      <c r="V235" s="28" t="str">
        <f>IF(ISNUMBER(EToTable[[#This Row],[Tdew]]), 0.6108 * EXP( 17.27 * (EToTable[[#This Row],[Tdew]]) / (EToTable[[#This Row],[Tdew]]+237.3)), "")</f>
        <v/>
      </c>
      <c r="W235" s="30" t="str">
        <f xml:space="preserve"> EToTable[[#This Row],[e° (Tdew)]]</f>
        <v/>
      </c>
      <c r="X235" s="28" t="str">
        <f>IF(AND(ISNUMBER(EToTable[[#This Row],[es]]), ISNUMBER(EToTable[[#This Row],[ea]])), EToTable[[#This Row],[es]]-EToTable[[#This Row],[ea]], "")</f>
        <v/>
      </c>
      <c r="Y235" s="35" t="str">
        <f>IF(ISNUMBER(EToTable[[#This Row],[Ra]]), (as+bs)*EToTable[[#This Row],[Ra]], "")</f>
        <v/>
      </c>
      <c r="Z23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5" s="35" t="str">
        <f>IF(ISNUMBER(EToTable[[#This Row],[Rs]]), (1-albedo)*EToTable[[#This Row],[Rs]], "")</f>
        <v/>
      </c>
      <c r="AB23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5" s="35" t="str">
        <f>IF(AND(ISNUMBER(EToTable[[#This Row],[Rns]]), ISNUMBER(EToTable[[#This Row],[Rnl]])), EToTable[[#This Row],[Rns]]-EToTable[[#This Row],[Rnl]], "")</f>
        <v/>
      </c>
      <c r="AD23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6" spans="1:31" x14ac:dyDescent="0.25">
      <c r="A236" s="20"/>
      <c r="B236" s="21"/>
      <c r="C236" s="22"/>
      <c r="D236" s="23"/>
      <c r="E236" s="46"/>
      <c r="F236" s="23"/>
      <c r="G23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6" s="44" t="str">
        <f>IF(AND(ISNUMBER(EToTable[[#This Row],[Сана]]), ISNUMBER(EToTable[[#This Row],[Тмин
(°С)]])), EToTable[[#This Row],[Тмин
(°С)]]-TdewSubtract, "")</f>
        <v/>
      </c>
      <c r="I236" s="38" t="str">
        <f>IF(ISNUMBER(EToTable[[#This Row],[Сана]]), _xlfn.DAYS(EToTable[[#This Row],[Сана]], "1/1/" &amp; YEAR(EToTable[[#This Row],[Сана]])) + 1, "")</f>
        <v/>
      </c>
      <c r="J236" s="35" t="str">
        <f>IF(AND(ISNUMBER(Altitude), ISNUMBER(EToTable[[#This Row],[Сана]])),  ROUND(101.3 * POWER( (293-0.0065 * Altitude) / 293, 5.26), 2), "")</f>
        <v/>
      </c>
      <c r="K236" s="33" t="str">
        <f>IF(ISNUMBER(EToTable[[#This Row],[P]]), (Cp * EToTable[[#This Row],[P]]) / (0.622 * 2.45), "")</f>
        <v/>
      </c>
      <c r="L23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6" s="35" t="str">
        <f>IF(ISNUMBER(EToTable[[#This Row],[J]]), 0.409  * SIN( (2*PI()/365) * EToTable[[#This Row],[J]] - 1.39), "")</f>
        <v/>
      </c>
      <c r="N236" s="30" t="str">
        <f>IF(ISNUMBER(EToTable[[#This Row],[J]]), ROUND(1+0.033 * COS( (2*PI()/365) * EToTable[[#This Row],[J]]), 4), "")</f>
        <v/>
      </c>
      <c r="O236" s="36" t="str">
        <f>IF(AND(ISNUMBER(Latitude), ISNUMBER(EToTable[[#This Row],[Сана]])), ROUND((Latitude / 180) * PI(), 3), "")</f>
        <v/>
      </c>
      <c r="P236" s="35" t="str">
        <f>IF(AND(ISNUMBER(EToTable[[#This Row],[φ]]), ISNUMBER(EToTable[[#This Row],[δ (rad)]])), ACOS( - 1 * TAN(EToTable[[#This Row],[φ]]) * TAN(EToTable[[#This Row],[δ (rad)]])), "")</f>
        <v/>
      </c>
      <c r="Q23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6" s="35" t="str">
        <f xml:space="preserve"> IF(ISNUMBER(EToTable[[#This Row],[ωs]]), ( 24 / PI()) * EToTable[[#This Row],[ωs]], "")</f>
        <v/>
      </c>
      <c r="S236" s="35" t="str">
        <f>IF(ISNUMBER(EToTable[[#This Row],[Тмин
(°С)]]), 0.6108 * EXP( 17.27 * EToTable[[#This Row],[Тмин
(°С)]] / (EToTable[[#This Row],[Тмин
(°С)]]+237.3)), "")</f>
        <v/>
      </c>
      <c r="T236" s="35" t="str">
        <f>IF(ISNUMBER(EToTable[[#This Row],[Тмакс
(°С)]]), 0.6108 * EXP( 17.27 * EToTable[[#This Row],[Тмакс
(°С)]] / (EToTable[[#This Row],[Тмакс
(°С)]]+237.3)), "")</f>
        <v/>
      </c>
      <c r="U236" s="35" t="str">
        <f>IF(AND(ISNUMBER(EToTable[[#This Row],[e° (Tmin)]]), ISNUMBER(EToTable[[#This Row],[e° (Tmax)]])), (EToTable[[#This Row],[e° (Tmax)]]+EToTable[[#This Row],[e° (Tmin)]])/2, "")</f>
        <v/>
      </c>
      <c r="V236" s="28" t="str">
        <f>IF(ISNUMBER(EToTable[[#This Row],[Tdew]]), 0.6108 * EXP( 17.27 * (EToTable[[#This Row],[Tdew]]) / (EToTable[[#This Row],[Tdew]]+237.3)), "")</f>
        <v/>
      </c>
      <c r="W236" s="30" t="str">
        <f xml:space="preserve"> EToTable[[#This Row],[e° (Tdew)]]</f>
        <v/>
      </c>
      <c r="X236" s="28" t="str">
        <f>IF(AND(ISNUMBER(EToTable[[#This Row],[es]]), ISNUMBER(EToTable[[#This Row],[ea]])), EToTable[[#This Row],[es]]-EToTable[[#This Row],[ea]], "")</f>
        <v/>
      </c>
      <c r="Y236" s="35" t="str">
        <f>IF(ISNUMBER(EToTable[[#This Row],[Ra]]), (as+bs)*EToTable[[#This Row],[Ra]], "")</f>
        <v/>
      </c>
      <c r="Z23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6" s="35" t="str">
        <f>IF(ISNUMBER(EToTable[[#This Row],[Rs]]), (1-albedo)*EToTable[[#This Row],[Rs]], "")</f>
        <v/>
      </c>
      <c r="AB23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6" s="35" t="str">
        <f>IF(AND(ISNUMBER(EToTable[[#This Row],[Rns]]), ISNUMBER(EToTable[[#This Row],[Rnl]])), EToTable[[#This Row],[Rns]]-EToTable[[#This Row],[Rnl]], "")</f>
        <v/>
      </c>
      <c r="AD23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7" spans="1:31" x14ac:dyDescent="0.25">
      <c r="A237" s="20"/>
      <c r="B237" s="21"/>
      <c r="C237" s="22"/>
      <c r="D237" s="23"/>
      <c r="E237" s="46"/>
      <c r="F237" s="23"/>
      <c r="G23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7" s="44" t="str">
        <f>IF(AND(ISNUMBER(EToTable[[#This Row],[Сана]]), ISNUMBER(EToTable[[#This Row],[Тмин
(°С)]])), EToTable[[#This Row],[Тмин
(°С)]]-TdewSubtract, "")</f>
        <v/>
      </c>
      <c r="I237" s="38" t="str">
        <f>IF(ISNUMBER(EToTable[[#This Row],[Сана]]), _xlfn.DAYS(EToTable[[#This Row],[Сана]], "1/1/" &amp; YEAR(EToTable[[#This Row],[Сана]])) + 1, "")</f>
        <v/>
      </c>
      <c r="J237" s="35" t="str">
        <f>IF(AND(ISNUMBER(Altitude), ISNUMBER(EToTable[[#This Row],[Сана]])),  ROUND(101.3 * POWER( (293-0.0065 * Altitude) / 293, 5.26), 2), "")</f>
        <v/>
      </c>
      <c r="K237" s="33" t="str">
        <f>IF(ISNUMBER(EToTable[[#This Row],[P]]), (Cp * EToTable[[#This Row],[P]]) / (0.622 * 2.45), "")</f>
        <v/>
      </c>
      <c r="L23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7" s="35" t="str">
        <f>IF(ISNUMBER(EToTable[[#This Row],[J]]), 0.409  * SIN( (2*PI()/365) * EToTable[[#This Row],[J]] - 1.39), "")</f>
        <v/>
      </c>
      <c r="N237" s="30" t="str">
        <f>IF(ISNUMBER(EToTable[[#This Row],[J]]), ROUND(1+0.033 * COS( (2*PI()/365) * EToTable[[#This Row],[J]]), 4), "")</f>
        <v/>
      </c>
      <c r="O237" s="36" t="str">
        <f>IF(AND(ISNUMBER(Latitude), ISNUMBER(EToTable[[#This Row],[Сана]])), ROUND((Latitude / 180) * PI(), 3), "")</f>
        <v/>
      </c>
      <c r="P237" s="35" t="str">
        <f>IF(AND(ISNUMBER(EToTable[[#This Row],[φ]]), ISNUMBER(EToTable[[#This Row],[δ (rad)]])), ACOS( - 1 * TAN(EToTable[[#This Row],[φ]]) * TAN(EToTable[[#This Row],[δ (rad)]])), "")</f>
        <v/>
      </c>
      <c r="Q23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7" s="35" t="str">
        <f xml:space="preserve"> IF(ISNUMBER(EToTable[[#This Row],[ωs]]), ( 24 / PI()) * EToTable[[#This Row],[ωs]], "")</f>
        <v/>
      </c>
      <c r="S237" s="35" t="str">
        <f>IF(ISNUMBER(EToTable[[#This Row],[Тмин
(°С)]]), 0.6108 * EXP( 17.27 * EToTable[[#This Row],[Тмин
(°С)]] / (EToTable[[#This Row],[Тмин
(°С)]]+237.3)), "")</f>
        <v/>
      </c>
      <c r="T237" s="35" t="str">
        <f>IF(ISNUMBER(EToTable[[#This Row],[Тмакс
(°С)]]), 0.6108 * EXP( 17.27 * EToTable[[#This Row],[Тмакс
(°С)]] / (EToTable[[#This Row],[Тмакс
(°С)]]+237.3)), "")</f>
        <v/>
      </c>
      <c r="U237" s="35" t="str">
        <f>IF(AND(ISNUMBER(EToTable[[#This Row],[e° (Tmin)]]), ISNUMBER(EToTable[[#This Row],[e° (Tmax)]])), (EToTable[[#This Row],[e° (Tmax)]]+EToTable[[#This Row],[e° (Tmin)]])/2, "")</f>
        <v/>
      </c>
      <c r="V237" s="28" t="str">
        <f>IF(ISNUMBER(EToTable[[#This Row],[Tdew]]), 0.6108 * EXP( 17.27 * (EToTable[[#This Row],[Tdew]]) / (EToTable[[#This Row],[Tdew]]+237.3)), "")</f>
        <v/>
      </c>
      <c r="W237" s="30" t="str">
        <f xml:space="preserve"> EToTable[[#This Row],[e° (Tdew)]]</f>
        <v/>
      </c>
      <c r="X237" s="28" t="str">
        <f>IF(AND(ISNUMBER(EToTable[[#This Row],[es]]), ISNUMBER(EToTable[[#This Row],[ea]])), EToTable[[#This Row],[es]]-EToTable[[#This Row],[ea]], "")</f>
        <v/>
      </c>
      <c r="Y237" s="35" t="str">
        <f>IF(ISNUMBER(EToTable[[#This Row],[Ra]]), (as+bs)*EToTable[[#This Row],[Ra]], "")</f>
        <v/>
      </c>
      <c r="Z23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7" s="35" t="str">
        <f>IF(ISNUMBER(EToTable[[#This Row],[Rs]]), (1-albedo)*EToTable[[#This Row],[Rs]], "")</f>
        <v/>
      </c>
      <c r="AB23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7" s="35" t="str">
        <f>IF(AND(ISNUMBER(EToTable[[#This Row],[Rns]]), ISNUMBER(EToTable[[#This Row],[Rnl]])), EToTable[[#This Row],[Rns]]-EToTable[[#This Row],[Rnl]], "")</f>
        <v/>
      </c>
      <c r="AD23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8" spans="1:31" x14ac:dyDescent="0.25">
      <c r="A238" s="20"/>
      <c r="B238" s="21"/>
      <c r="C238" s="22"/>
      <c r="D238" s="23"/>
      <c r="E238" s="46"/>
      <c r="F238" s="23"/>
      <c r="G23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8" s="44" t="str">
        <f>IF(AND(ISNUMBER(EToTable[[#This Row],[Сана]]), ISNUMBER(EToTable[[#This Row],[Тмин
(°С)]])), EToTable[[#This Row],[Тмин
(°С)]]-TdewSubtract, "")</f>
        <v/>
      </c>
      <c r="I238" s="38" t="str">
        <f>IF(ISNUMBER(EToTable[[#This Row],[Сана]]), _xlfn.DAYS(EToTable[[#This Row],[Сана]], "1/1/" &amp; YEAR(EToTable[[#This Row],[Сана]])) + 1, "")</f>
        <v/>
      </c>
      <c r="J238" s="35" t="str">
        <f>IF(AND(ISNUMBER(Altitude), ISNUMBER(EToTable[[#This Row],[Сана]])),  ROUND(101.3 * POWER( (293-0.0065 * Altitude) / 293, 5.26), 2), "")</f>
        <v/>
      </c>
      <c r="K238" s="33" t="str">
        <f>IF(ISNUMBER(EToTable[[#This Row],[P]]), (Cp * EToTable[[#This Row],[P]]) / (0.622 * 2.45), "")</f>
        <v/>
      </c>
      <c r="L23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8" s="35" t="str">
        <f>IF(ISNUMBER(EToTable[[#This Row],[J]]), 0.409  * SIN( (2*PI()/365) * EToTable[[#This Row],[J]] - 1.39), "")</f>
        <v/>
      </c>
      <c r="N238" s="30" t="str">
        <f>IF(ISNUMBER(EToTable[[#This Row],[J]]), ROUND(1+0.033 * COS( (2*PI()/365) * EToTable[[#This Row],[J]]), 4), "")</f>
        <v/>
      </c>
      <c r="O238" s="36" t="str">
        <f>IF(AND(ISNUMBER(Latitude), ISNUMBER(EToTable[[#This Row],[Сана]])), ROUND((Latitude / 180) * PI(), 3), "")</f>
        <v/>
      </c>
      <c r="P238" s="35" t="str">
        <f>IF(AND(ISNUMBER(EToTable[[#This Row],[φ]]), ISNUMBER(EToTable[[#This Row],[δ (rad)]])), ACOS( - 1 * TAN(EToTable[[#This Row],[φ]]) * TAN(EToTable[[#This Row],[δ (rad)]])), "")</f>
        <v/>
      </c>
      <c r="Q23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8" s="35" t="str">
        <f xml:space="preserve"> IF(ISNUMBER(EToTable[[#This Row],[ωs]]), ( 24 / PI()) * EToTable[[#This Row],[ωs]], "")</f>
        <v/>
      </c>
      <c r="S238" s="35" t="str">
        <f>IF(ISNUMBER(EToTable[[#This Row],[Тмин
(°С)]]), 0.6108 * EXP( 17.27 * EToTable[[#This Row],[Тмин
(°С)]] / (EToTable[[#This Row],[Тмин
(°С)]]+237.3)), "")</f>
        <v/>
      </c>
      <c r="T238" s="35" t="str">
        <f>IF(ISNUMBER(EToTable[[#This Row],[Тмакс
(°С)]]), 0.6108 * EXP( 17.27 * EToTable[[#This Row],[Тмакс
(°С)]] / (EToTable[[#This Row],[Тмакс
(°С)]]+237.3)), "")</f>
        <v/>
      </c>
      <c r="U238" s="35" t="str">
        <f>IF(AND(ISNUMBER(EToTable[[#This Row],[e° (Tmin)]]), ISNUMBER(EToTable[[#This Row],[e° (Tmax)]])), (EToTable[[#This Row],[e° (Tmax)]]+EToTable[[#This Row],[e° (Tmin)]])/2, "")</f>
        <v/>
      </c>
      <c r="V238" s="28" t="str">
        <f>IF(ISNUMBER(EToTable[[#This Row],[Tdew]]), 0.6108 * EXP( 17.27 * (EToTable[[#This Row],[Tdew]]) / (EToTable[[#This Row],[Tdew]]+237.3)), "")</f>
        <v/>
      </c>
      <c r="W238" s="30" t="str">
        <f xml:space="preserve"> EToTable[[#This Row],[e° (Tdew)]]</f>
        <v/>
      </c>
      <c r="X238" s="28" t="str">
        <f>IF(AND(ISNUMBER(EToTable[[#This Row],[es]]), ISNUMBER(EToTable[[#This Row],[ea]])), EToTable[[#This Row],[es]]-EToTable[[#This Row],[ea]], "")</f>
        <v/>
      </c>
      <c r="Y238" s="35" t="str">
        <f>IF(ISNUMBER(EToTable[[#This Row],[Ra]]), (as+bs)*EToTable[[#This Row],[Ra]], "")</f>
        <v/>
      </c>
      <c r="Z23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8" s="35" t="str">
        <f>IF(ISNUMBER(EToTable[[#This Row],[Rs]]), (1-albedo)*EToTable[[#This Row],[Rs]], "")</f>
        <v/>
      </c>
      <c r="AB23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8" s="35" t="str">
        <f>IF(AND(ISNUMBER(EToTable[[#This Row],[Rns]]), ISNUMBER(EToTable[[#This Row],[Rnl]])), EToTable[[#This Row],[Rns]]-EToTable[[#This Row],[Rnl]], "")</f>
        <v/>
      </c>
      <c r="AD23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39" spans="1:31" x14ac:dyDescent="0.25">
      <c r="A239" s="20"/>
      <c r="B239" s="21"/>
      <c r="C239" s="22"/>
      <c r="D239" s="23"/>
      <c r="E239" s="46"/>
      <c r="F239" s="23"/>
      <c r="G23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39" s="44" t="str">
        <f>IF(AND(ISNUMBER(EToTable[[#This Row],[Сана]]), ISNUMBER(EToTable[[#This Row],[Тмин
(°С)]])), EToTable[[#This Row],[Тмин
(°С)]]-TdewSubtract, "")</f>
        <v/>
      </c>
      <c r="I239" s="38" t="str">
        <f>IF(ISNUMBER(EToTable[[#This Row],[Сана]]), _xlfn.DAYS(EToTable[[#This Row],[Сана]], "1/1/" &amp; YEAR(EToTable[[#This Row],[Сана]])) + 1, "")</f>
        <v/>
      </c>
      <c r="J239" s="35" t="str">
        <f>IF(AND(ISNUMBER(Altitude), ISNUMBER(EToTable[[#This Row],[Сана]])),  ROUND(101.3 * POWER( (293-0.0065 * Altitude) / 293, 5.26), 2), "")</f>
        <v/>
      </c>
      <c r="K239" s="33" t="str">
        <f>IF(ISNUMBER(EToTable[[#This Row],[P]]), (Cp * EToTable[[#This Row],[P]]) / (0.622 * 2.45), "")</f>
        <v/>
      </c>
      <c r="L23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39" s="35" t="str">
        <f>IF(ISNUMBER(EToTable[[#This Row],[J]]), 0.409  * SIN( (2*PI()/365) * EToTable[[#This Row],[J]] - 1.39), "")</f>
        <v/>
      </c>
      <c r="N239" s="30" t="str">
        <f>IF(ISNUMBER(EToTable[[#This Row],[J]]), ROUND(1+0.033 * COS( (2*PI()/365) * EToTable[[#This Row],[J]]), 4), "")</f>
        <v/>
      </c>
      <c r="O239" s="36" t="str">
        <f>IF(AND(ISNUMBER(Latitude), ISNUMBER(EToTable[[#This Row],[Сана]])), ROUND((Latitude / 180) * PI(), 3), "")</f>
        <v/>
      </c>
      <c r="P239" s="35" t="str">
        <f>IF(AND(ISNUMBER(EToTable[[#This Row],[φ]]), ISNUMBER(EToTable[[#This Row],[δ (rad)]])), ACOS( - 1 * TAN(EToTable[[#This Row],[φ]]) * TAN(EToTable[[#This Row],[δ (rad)]])), "")</f>
        <v/>
      </c>
      <c r="Q23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39" s="35" t="str">
        <f xml:space="preserve"> IF(ISNUMBER(EToTable[[#This Row],[ωs]]), ( 24 / PI()) * EToTable[[#This Row],[ωs]], "")</f>
        <v/>
      </c>
      <c r="S239" s="35" t="str">
        <f>IF(ISNUMBER(EToTable[[#This Row],[Тмин
(°С)]]), 0.6108 * EXP( 17.27 * EToTable[[#This Row],[Тмин
(°С)]] / (EToTable[[#This Row],[Тмин
(°С)]]+237.3)), "")</f>
        <v/>
      </c>
      <c r="T239" s="35" t="str">
        <f>IF(ISNUMBER(EToTable[[#This Row],[Тмакс
(°С)]]), 0.6108 * EXP( 17.27 * EToTable[[#This Row],[Тмакс
(°С)]] / (EToTable[[#This Row],[Тмакс
(°С)]]+237.3)), "")</f>
        <v/>
      </c>
      <c r="U239" s="35" t="str">
        <f>IF(AND(ISNUMBER(EToTable[[#This Row],[e° (Tmin)]]), ISNUMBER(EToTable[[#This Row],[e° (Tmax)]])), (EToTable[[#This Row],[e° (Tmax)]]+EToTable[[#This Row],[e° (Tmin)]])/2, "")</f>
        <v/>
      </c>
      <c r="V239" s="28" t="str">
        <f>IF(ISNUMBER(EToTable[[#This Row],[Tdew]]), 0.6108 * EXP( 17.27 * (EToTable[[#This Row],[Tdew]]) / (EToTable[[#This Row],[Tdew]]+237.3)), "")</f>
        <v/>
      </c>
      <c r="W239" s="30" t="str">
        <f xml:space="preserve"> EToTable[[#This Row],[e° (Tdew)]]</f>
        <v/>
      </c>
      <c r="X239" s="28" t="str">
        <f>IF(AND(ISNUMBER(EToTable[[#This Row],[es]]), ISNUMBER(EToTable[[#This Row],[ea]])), EToTable[[#This Row],[es]]-EToTable[[#This Row],[ea]], "")</f>
        <v/>
      </c>
      <c r="Y239" s="35" t="str">
        <f>IF(ISNUMBER(EToTable[[#This Row],[Ra]]), (as+bs)*EToTable[[#This Row],[Ra]], "")</f>
        <v/>
      </c>
      <c r="Z23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39" s="35" t="str">
        <f>IF(ISNUMBER(EToTable[[#This Row],[Rs]]), (1-albedo)*EToTable[[#This Row],[Rs]], "")</f>
        <v/>
      </c>
      <c r="AB23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39" s="35" t="str">
        <f>IF(AND(ISNUMBER(EToTable[[#This Row],[Rns]]), ISNUMBER(EToTable[[#This Row],[Rnl]])), EToTable[[#This Row],[Rns]]-EToTable[[#This Row],[Rnl]], "")</f>
        <v/>
      </c>
      <c r="AD23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3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0" spans="1:31" x14ac:dyDescent="0.25">
      <c r="A240" s="20"/>
      <c r="B240" s="21"/>
      <c r="C240" s="22"/>
      <c r="D240" s="23"/>
      <c r="E240" s="46"/>
      <c r="F240" s="23"/>
      <c r="G24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0" s="44" t="str">
        <f>IF(AND(ISNUMBER(EToTable[[#This Row],[Сана]]), ISNUMBER(EToTable[[#This Row],[Тмин
(°С)]])), EToTable[[#This Row],[Тмин
(°С)]]-TdewSubtract, "")</f>
        <v/>
      </c>
      <c r="I240" s="38" t="str">
        <f>IF(ISNUMBER(EToTable[[#This Row],[Сана]]), _xlfn.DAYS(EToTable[[#This Row],[Сана]], "1/1/" &amp; YEAR(EToTable[[#This Row],[Сана]])) + 1, "")</f>
        <v/>
      </c>
      <c r="J240" s="35" t="str">
        <f>IF(AND(ISNUMBER(Altitude), ISNUMBER(EToTable[[#This Row],[Сана]])),  ROUND(101.3 * POWER( (293-0.0065 * Altitude) / 293, 5.26), 2), "")</f>
        <v/>
      </c>
      <c r="K240" s="33" t="str">
        <f>IF(ISNUMBER(EToTable[[#This Row],[P]]), (Cp * EToTable[[#This Row],[P]]) / (0.622 * 2.45), "")</f>
        <v/>
      </c>
      <c r="L24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0" s="35" t="str">
        <f>IF(ISNUMBER(EToTable[[#This Row],[J]]), 0.409  * SIN( (2*PI()/365) * EToTable[[#This Row],[J]] - 1.39), "")</f>
        <v/>
      </c>
      <c r="N240" s="30" t="str">
        <f>IF(ISNUMBER(EToTable[[#This Row],[J]]), ROUND(1+0.033 * COS( (2*PI()/365) * EToTable[[#This Row],[J]]), 4), "")</f>
        <v/>
      </c>
      <c r="O240" s="36" t="str">
        <f>IF(AND(ISNUMBER(Latitude), ISNUMBER(EToTable[[#This Row],[Сана]])), ROUND((Latitude / 180) * PI(), 3), "")</f>
        <v/>
      </c>
      <c r="P240" s="35" t="str">
        <f>IF(AND(ISNUMBER(EToTable[[#This Row],[φ]]), ISNUMBER(EToTable[[#This Row],[δ (rad)]])), ACOS( - 1 * TAN(EToTable[[#This Row],[φ]]) * TAN(EToTable[[#This Row],[δ (rad)]])), "")</f>
        <v/>
      </c>
      <c r="Q24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0" s="35" t="str">
        <f xml:space="preserve"> IF(ISNUMBER(EToTable[[#This Row],[ωs]]), ( 24 / PI()) * EToTable[[#This Row],[ωs]], "")</f>
        <v/>
      </c>
      <c r="S240" s="35" t="str">
        <f>IF(ISNUMBER(EToTable[[#This Row],[Тмин
(°С)]]), 0.6108 * EXP( 17.27 * EToTable[[#This Row],[Тмин
(°С)]] / (EToTable[[#This Row],[Тмин
(°С)]]+237.3)), "")</f>
        <v/>
      </c>
      <c r="T240" s="35" t="str">
        <f>IF(ISNUMBER(EToTable[[#This Row],[Тмакс
(°С)]]), 0.6108 * EXP( 17.27 * EToTable[[#This Row],[Тмакс
(°С)]] / (EToTable[[#This Row],[Тмакс
(°С)]]+237.3)), "")</f>
        <v/>
      </c>
      <c r="U240" s="35" t="str">
        <f>IF(AND(ISNUMBER(EToTable[[#This Row],[e° (Tmin)]]), ISNUMBER(EToTable[[#This Row],[e° (Tmax)]])), (EToTable[[#This Row],[e° (Tmax)]]+EToTable[[#This Row],[e° (Tmin)]])/2, "")</f>
        <v/>
      </c>
      <c r="V240" s="28" t="str">
        <f>IF(ISNUMBER(EToTable[[#This Row],[Tdew]]), 0.6108 * EXP( 17.27 * (EToTable[[#This Row],[Tdew]]) / (EToTable[[#This Row],[Tdew]]+237.3)), "")</f>
        <v/>
      </c>
      <c r="W240" s="30" t="str">
        <f xml:space="preserve"> EToTable[[#This Row],[e° (Tdew)]]</f>
        <v/>
      </c>
      <c r="X240" s="28" t="str">
        <f>IF(AND(ISNUMBER(EToTable[[#This Row],[es]]), ISNUMBER(EToTable[[#This Row],[ea]])), EToTable[[#This Row],[es]]-EToTable[[#This Row],[ea]], "")</f>
        <v/>
      </c>
      <c r="Y240" s="35" t="str">
        <f>IF(ISNUMBER(EToTable[[#This Row],[Ra]]), (as+bs)*EToTable[[#This Row],[Ra]], "")</f>
        <v/>
      </c>
      <c r="Z24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0" s="35" t="str">
        <f>IF(ISNUMBER(EToTable[[#This Row],[Rs]]), (1-albedo)*EToTable[[#This Row],[Rs]], "")</f>
        <v/>
      </c>
      <c r="AB24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0" s="35" t="str">
        <f>IF(AND(ISNUMBER(EToTable[[#This Row],[Rns]]), ISNUMBER(EToTable[[#This Row],[Rnl]])), EToTable[[#This Row],[Rns]]-EToTable[[#This Row],[Rnl]], "")</f>
        <v/>
      </c>
      <c r="AD24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1" spans="1:31" x14ac:dyDescent="0.25">
      <c r="A241" s="20"/>
      <c r="B241" s="21"/>
      <c r="C241" s="22"/>
      <c r="D241" s="23"/>
      <c r="E241" s="46"/>
      <c r="F241" s="23"/>
      <c r="G24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1" s="44" t="str">
        <f>IF(AND(ISNUMBER(EToTable[[#This Row],[Сана]]), ISNUMBER(EToTable[[#This Row],[Тмин
(°С)]])), EToTable[[#This Row],[Тмин
(°С)]]-TdewSubtract, "")</f>
        <v/>
      </c>
      <c r="I241" s="38" t="str">
        <f>IF(ISNUMBER(EToTable[[#This Row],[Сана]]), _xlfn.DAYS(EToTable[[#This Row],[Сана]], "1/1/" &amp; YEAR(EToTable[[#This Row],[Сана]])) + 1, "")</f>
        <v/>
      </c>
      <c r="J241" s="35" t="str">
        <f>IF(AND(ISNUMBER(Altitude), ISNUMBER(EToTable[[#This Row],[Сана]])),  ROUND(101.3 * POWER( (293-0.0065 * Altitude) / 293, 5.26), 2), "")</f>
        <v/>
      </c>
      <c r="K241" s="33" t="str">
        <f>IF(ISNUMBER(EToTable[[#This Row],[P]]), (Cp * EToTable[[#This Row],[P]]) / (0.622 * 2.45), "")</f>
        <v/>
      </c>
      <c r="L24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1" s="35" t="str">
        <f>IF(ISNUMBER(EToTable[[#This Row],[J]]), 0.409  * SIN( (2*PI()/365) * EToTable[[#This Row],[J]] - 1.39), "")</f>
        <v/>
      </c>
      <c r="N241" s="30" t="str">
        <f>IF(ISNUMBER(EToTable[[#This Row],[J]]), ROUND(1+0.033 * COS( (2*PI()/365) * EToTable[[#This Row],[J]]), 4), "")</f>
        <v/>
      </c>
      <c r="O241" s="36" t="str">
        <f>IF(AND(ISNUMBER(Latitude), ISNUMBER(EToTable[[#This Row],[Сана]])), ROUND((Latitude / 180) * PI(), 3), "")</f>
        <v/>
      </c>
      <c r="P241" s="35" t="str">
        <f>IF(AND(ISNUMBER(EToTable[[#This Row],[φ]]), ISNUMBER(EToTable[[#This Row],[δ (rad)]])), ACOS( - 1 * TAN(EToTable[[#This Row],[φ]]) * TAN(EToTable[[#This Row],[δ (rad)]])), "")</f>
        <v/>
      </c>
      <c r="Q24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1" s="35" t="str">
        <f xml:space="preserve"> IF(ISNUMBER(EToTable[[#This Row],[ωs]]), ( 24 / PI()) * EToTable[[#This Row],[ωs]], "")</f>
        <v/>
      </c>
      <c r="S241" s="35" t="str">
        <f>IF(ISNUMBER(EToTable[[#This Row],[Тмин
(°С)]]), 0.6108 * EXP( 17.27 * EToTable[[#This Row],[Тмин
(°С)]] / (EToTable[[#This Row],[Тмин
(°С)]]+237.3)), "")</f>
        <v/>
      </c>
      <c r="T241" s="35" t="str">
        <f>IF(ISNUMBER(EToTable[[#This Row],[Тмакс
(°С)]]), 0.6108 * EXP( 17.27 * EToTable[[#This Row],[Тмакс
(°С)]] / (EToTable[[#This Row],[Тмакс
(°С)]]+237.3)), "")</f>
        <v/>
      </c>
      <c r="U241" s="35" t="str">
        <f>IF(AND(ISNUMBER(EToTable[[#This Row],[e° (Tmin)]]), ISNUMBER(EToTable[[#This Row],[e° (Tmax)]])), (EToTable[[#This Row],[e° (Tmax)]]+EToTable[[#This Row],[e° (Tmin)]])/2, "")</f>
        <v/>
      </c>
      <c r="V241" s="28" t="str">
        <f>IF(ISNUMBER(EToTable[[#This Row],[Tdew]]), 0.6108 * EXP( 17.27 * (EToTable[[#This Row],[Tdew]]) / (EToTable[[#This Row],[Tdew]]+237.3)), "")</f>
        <v/>
      </c>
      <c r="W241" s="30" t="str">
        <f xml:space="preserve"> EToTable[[#This Row],[e° (Tdew)]]</f>
        <v/>
      </c>
      <c r="X241" s="28" t="str">
        <f>IF(AND(ISNUMBER(EToTable[[#This Row],[es]]), ISNUMBER(EToTable[[#This Row],[ea]])), EToTable[[#This Row],[es]]-EToTable[[#This Row],[ea]], "")</f>
        <v/>
      </c>
      <c r="Y241" s="35" t="str">
        <f>IF(ISNUMBER(EToTable[[#This Row],[Ra]]), (as+bs)*EToTable[[#This Row],[Ra]], "")</f>
        <v/>
      </c>
      <c r="Z24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1" s="35" t="str">
        <f>IF(ISNUMBER(EToTable[[#This Row],[Rs]]), (1-albedo)*EToTable[[#This Row],[Rs]], "")</f>
        <v/>
      </c>
      <c r="AB24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1" s="35" t="str">
        <f>IF(AND(ISNUMBER(EToTable[[#This Row],[Rns]]), ISNUMBER(EToTable[[#This Row],[Rnl]])), EToTable[[#This Row],[Rns]]-EToTable[[#This Row],[Rnl]], "")</f>
        <v/>
      </c>
      <c r="AD24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2" spans="1:31" x14ac:dyDescent="0.25">
      <c r="A242" s="20"/>
      <c r="B242" s="21"/>
      <c r="C242" s="22"/>
      <c r="D242" s="23"/>
      <c r="E242" s="46"/>
      <c r="F242" s="23"/>
      <c r="G24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2" s="44" t="str">
        <f>IF(AND(ISNUMBER(EToTable[[#This Row],[Сана]]), ISNUMBER(EToTable[[#This Row],[Тмин
(°С)]])), EToTable[[#This Row],[Тмин
(°С)]]-TdewSubtract, "")</f>
        <v/>
      </c>
      <c r="I242" s="38" t="str">
        <f>IF(ISNUMBER(EToTable[[#This Row],[Сана]]), _xlfn.DAYS(EToTable[[#This Row],[Сана]], "1/1/" &amp; YEAR(EToTable[[#This Row],[Сана]])) + 1, "")</f>
        <v/>
      </c>
      <c r="J242" s="35" t="str">
        <f>IF(AND(ISNUMBER(Altitude), ISNUMBER(EToTable[[#This Row],[Сана]])),  ROUND(101.3 * POWER( (293-0.0065 * Altitude) / 293, 5.26), 2), "")</f>
        <v/>
      </c>
      <c r="K242" s="33" t="str">
        <f>IF(ISNUMBER(EToTable[[#This Row],[P]]), (Cp * EToTable[[#This Row],[P]]) / (0.622 * 2.45), "")</f>
        <v/>
      </c>
      <c r="L24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2" s="35" t="str">
        <f>IF(ISNUMBER(EToTable[[#This Row],[J]]), 0.409  * SIN( (2*PI()/365) * EToTable[[#This Row],[J]] - 1.39), "")</f>
        <v/>
      </c>
      <c r="N242" s="30" t="str">
        <f>IF(ISNUMBER(EToTable[[#This Row],[J]]), ROUND(1+0.033 * COS( (2*PI()/365) * EToTable[[#This Row],[J]]), 4), "")</f>
        <v/>
      </c>
      <c r="O242" s="36" t="str">
        <f>IF(AND(ISNUMBER(Latitude), ISNUMBER(EToTable[[#This Row],[Сана]])), ROUND((Latitude / 180) * PI(), 3), "")</f>
        <v/>
      </c>
      <c r="P242" s="35" t="str">
        <f>IF(AND(ISNUMBER(EToTable[[#This Row],[φ]]), ISNUMBER(EToTable[[#This Row],[δ (rad)]])), ACOS( - 1 * TAN(EToTable[[#This Row],[φ]]) * TAN(EToTable[[#This Row],[δ (rad)]])), "")</f>
        <v/>
      </c>
      <c r="Q24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2" s="35" t="str">
        <f xml:space="preserve"> IF(ISNUMBER(EToTable[[#This Row],[ωs]]), ( 24 / PI()) * EToTable[[#This Row],[ωs]], "")</f>
        <v/>
      </c>
      <c r="S242" s="35" t="str">
        <f>IF(ISNUMBER(EToTable[[#This Row],[Тмин
(°С)]]), 0.6108 * EXP( 17.27 * EToTable[[#This Row],[Тмин
(°С)]] / (EToTable[[#This Row],[Тмин
(°С)]]+237.3)), "")</f>
        <v/>
      </c>
      <c r="T242" s="35" t="str">
        <f>IF(ISNUMBER(EToTable[[#This Row],[Тмакс
(°С)]]), 0.6108 * EXP( 17.27 * EToTable[[#This Row],[Тмакс
(°С)]] / (EToTable[[#This Row],[Тмакс
(°С)]]+237.3)), "")</f>
        <v/>
      </c>
      <c r="U242" s="35" t="str">
        <f>IF(AND(ISNUMBER(EToTable[[#This Row],[e° (Tmin)]]), ISNUMBER(EToTable[[#This Row],[e° (Tmax)]])), (EToTable[[#This Row],[e° (Tmax)]]+EToTable[[#This Row],[e° (Tmin)]])/2, "")</f>
        <v/>
      </c>
      <c r="V242" s="28" t="str">
        <f>IF(ISNUMBER(EToTable[[#This Row],[Tdew]]), 0.6108 * EXP( 17.27 * (EToTable[[#This Row],[Tdew]]) / (EToTable[[#This Row],[Tdew]]+237.3)), "")</f>
        <v/>
      </c>
      <c r="W242" s="30" t="str">
        <f xml:space="preserve"> EToTable[[#This Row],[e° (Tdew)]]</f>
        <v/>
      </c>
      <c r="X242" s="28" t="str">
        <f>IF(AND(ISNUMBER(EToTable[[#This Row],[es]]), ISNUMBER(EToTable[[#This Row],[ea]])), EToTable[[#This Row],[es]]-EToTable[[#This Row],[ea]], "")</f>
        <v/>
      </c>
      <c r="Y242" s="35" t="str">
        <f>IF(ISNUMBER(EToTable[[#This Row],[Ra]]), (as+bs)*EToTable[[#This Row],[Ra]], "")</f>
        <v/>
      </c>
      <c r="Z24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2" s="35" t="str">
        <f>IF(ISNUMBER(EToTable[[#This Row],[Rs]]), (1-albedo)*EToTable[[#This Row],[Rs]], "")</f>
        <v/>
      </c>
      <c r="AB24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2" s="35" t="str">
        <f>IF(AND(ISNUMBER(EToTable[[#This Row],[Rns]]), ISNUMBER(EToTable[[#This Row],[Rnl]])), EToTable[[#This Row],[Rns]]-EToTable[[#This Row],[Rnl]], "")</f>
        <v/>
      </c>
      <c r="AD24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3" spans="1:31" x14ac:dyDescent="0.25">
      <c r="A243" s="20"/>
      <c r="B243" s="21"/>
      <c r="C243" s="22"/>
      <c r="D243" s="23"/>
      <c r="E243" s="46"/>
      <c r="F243" s="23"/>
      <c r="G24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3" s="44" t="str">
        <f>IF(AND(ISNUMBER(EToTable[[#This Row],[Сана]]), ISNUMBER(EToTable[[#This Row],[Тмин
(°С)]])), EToTable[[#This Row],[Тмин
(°С)]]-TdewSubtract, "")</f>
        <v/>
      </c>
      <c r="I243" s="38" t="str">
        <f>IF(ISNUMBER(EToTable[[#This Row],[Сана]]), _xlfn.DAYS(EToTable[[#This Row],[Сана]], "1/1/" &amp; YEAR(EToTable[[#This Row],[Сана]])) + 1, "")</f>
        <v/>
      </c>
      <c r="J243" s="35" t="str">
        <f>IF(AND(ISNUMBER(Altitude), ISNUMBER(EToTable[[#This Row],[Сана]])),  ROUND(101.3 * POWER( (293-0.0065 * Altitude) / 293, 5.26), 2), "")</f>
        <v/>
      </c>
      <c r="K243" s="33" t="str">
        <f>IF(ISNUMBER(EToTable[[#This Row],[P]]), (Cp * EToTable[[#This Row],[P]]) / (0.622 * 2.45), "")</f>
        <v/>
      </c>
      <c r="L24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3" s="35" t="str">
        <f>IF(ISNUMBER(EToTable[[#This Row],[J]]), 0.409  * SIN( (2*PI()/365) * EToTable[[#This Row],[J]] - 1.39), "")</f>
        <v/>
      </c>
      <c r="N243" s="30" t="str">
        <f>IF(ISNUMBER(EToTable[[#This Row],[J]]), ROUND(1+0.033 * COS( (2*PI()/365) * EToTable[[#This Row],[J]]), 4), "")</f>
        <v/>
      </c>
      <c r="O243" s="36" t="str">
        <f>IF(AND(ISNUMBER(Latitude), ISNUMBER(EToTable[[#This Row],[Сана]])), ROUND((Latitude / 180) * PI(), 3), "")</f>
        <v/>
      </c>
      <c r="P243" s="35" t="str">
        <f>IF(AND(ISNUMBER(EToTable[[#This Row],[φ]]), ISNUMBER(EToTable[[#This Row],[δ (rad)]])), ACOS( - 1 * TAN(EToTable[[#This Row],[φ]]) * TAN(EToTable[[#This Row],[δ (rad)]])), "")</f>
        <v/>
      </c>
      <c r="Q24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3" s="35" t="str">
        <f xml:space="preserve"> IF(ISNUMBER(EToTable[[#This Row],[ωs]]), ( 24 / PI()) * EToTable[[#This Row],[ωs]], "")</f>
        <v/>
      </c>
      <c r="S243" s="35" t="str">
        <f>IF(ISNUMBER(EToTable[[#This Row],[Тмин
(°С)]]), 0.6108 * EXP( 17.27 * EToTable[[#This Row],[Тмин
(°С)]] / (EToTable[[#This Row],[Тмин
(°С)]]+237.3)), "")</f>
        <v/>
      </c>
      <c r="T243" s="35" t="str">
        <f>IF(ISNUMBER(EToTable[[#This Row],[Тмакс
(°С)]]), 0.6108 * EXP( 17.27 * EToTable[[#This Row],[Тмакс
(°С)]] / (EToTable[[#This Row],[Тмакс
(°С)]]+237.3)), "")</f>
        <v/>
      </c>
      <c r="U243" s="35" t="str">
        <f>IF(AND(ISNUMBER(EToTable[[#This Row],[e° (Tmin)]]), ISNUMBER(EToTable[[#This Row],[e° (Tmax)]])), (EToTable[[#This Row],[e° (Tmax)]]+EToTable[[#This Row],[e° (Tmin)]])/2, "")</f>
        <v/>
      </c>
      <c r="V243" s="28" t="str">
        <f>IF(ISNUMBER(EToTable[[#This Row],[Tdew]]), 0.6108 * EXP( 17.27 * (EToTable[[#This Row],[Tdew]]) / (EToTable[[#This Row],[Tdew]]+237.3)), "")</f>
        <v/>
      </c>
      <c r="W243" s="30" t="str">
        <f xml:space="preserve"> EToTable[[#This Row],[e° (Tdew)]]</f>
        <v/>
      </c>
      <c r="X243" s="28" t="str">
        <f>IF(AND(ISNUMBER(EToTable[[#This Row],[es]]), ISNUMBER(EToTable[[#This Row],[ea]])), EToTable[[#This Row],[es]]-EToTable[[#This Row],[ea]], "")</f>
        <v/>
      </c>
      <c r="Y243" s="35" t="str">
        <f>IF(ISNUMBER(EToTable[[#This Row],[Ra]]), (as+bs)*EToTable[[#This Row],[Ra]], "")</f>
        <v/>
      </c>
      <c r="Z24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3" s="35" t="str">
        <f>IF(ISNUMBER(EToTable[[#This Row],[Rs]]), (1-albedo)*EToTable[[#This Row],[Rs]], "")</f>
        <v/>
      </c>
      <c r="AB24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3" s="35" t="str">
        <f>IF(AND(ISNUMBER(EToTable[[#This Row],[Rns]]), ISNUMBER(EToTable[[#This Row],[Rnl]])), EToTable[[#This Row],[Rns]]-EToTable[[#This Row],[Rnl]], "")</f>
        <v/>
      </c>
      <c r="AD24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4" spans="1:31" x14ac:dyDescent="0.25">
      <c r="A244" s="20"/>
      <c r="B244" s="21"/>
      <c r="C244" s="22"/>
      <c r="D244" s="23"/>
      <c r="E244" s="46"/>
      <c r="F244" s="23"/>
      <c r="G24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4" s="44" t="str">
        <f>IF(AND(ISNUMBER(EToTable[[#This Row],[Сана]]), ISNUMBER(EToTable[[#This Row],[Тмин
(°С)]])), EToTable[[#This Row],[Тмин
(°С)]]-TdewSubtract, "")</f>
        <v/>
      </c>
      <c r="I244" s="38" t="str">
        <f>IF(ISNUMBER(EToTable[[#This Row],[Сана]]), _xlfn.DAYS(EToTable[[#This Row],[Сана]], "1/1/" &amp; YEAR(EToTable[[#This Row],[Сана]])) + 1, "")</f>
        <v/>
      </c>
      <c r="J244" s="35" t="str">
        <f>IF(AND(ISNUMBER(Altitude), ISNUMBER(EToTable[[#This Row],[Сана]])),  ROUND(101.3 * POWER( (293-0.0065 * Altitude) / 293, 5.26), 2), "")</f>
        <v/>
      </c>
      <c r="K244" s="33" t="str">
        <f>IF(ISNUMBER(EToTable[[#This Row],[P]]), (Cp * EToTable[[#This Row],[P]]) / (0.622 * 2.45), "")</f>
        <v/>
      </c>
      <c r="L24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4" s="35" t="str">
        <f>IF(ISNUMBER(EToTable[[#This Row],[J]]), 0.409  * SIN( (2*PI()/365) * EToTable[[#This Row],[J]] - 1.39), "")</f>
        <v/>
      </c>
      <c r="N244" s="30" t="str">
        <f>IF(ISNUMBER(EToTable[[#This Row],[J]]), ROUND(1+0.033 * COS( (2*PI()/365) * EToTable[[#This Row],[J]]), 4), "")</f>
        <v/>
      </c>
      <c r="O244" s="36" t="str">
        <f>IF(AND(ISNUMBER(Latitude), ISNUMBER(EToTable[[#This Row],[Сана]])), ROUND((Latitude / 180) * PI(), 3), "")</f>
        <v/>
      </c>
      <c r="P244" s="35" t="str">
        <f>IF(AND(ISNUMBER(EToTable[[#This Row],[φ]]), ISNUMBER(EToTable[[#This Row],[δ (rad)]])), ACOS( - 1 * TAN(EToTable[[#This Row],[φ]]) * TAN(EToTable[[#This Row],[δ (rad)]])), "")</f>
        <v/>
      </c>
      <c r="Q24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4" s="35" t="str">
        <f xml:space="preserve"> IF(ISNUMBER(EToTable[[#This Row],[ωs]]), ( 24 / PI()) * EToTable[[#This Row],[ωs]], "")</f>
        <v/>
      </c>
      <c r="S244" s="35" t="str">
        <f>IF(ISNUMBER(EToTable[[#This Row],[Тмин
(°С)]]), 0.6108 * EXP( 17.27 * EToTable[[#This Row],[Тмин
(°С)]] / (EToTable[[#This Row],[Тмин
(°С)]]+237.3)), "")</f>
        <v/>
      </c>
      <c r="T244" s="35" t="str">
        <f>IF(ISNUMBER(EToTable[[#This Row],[Тмакс
(°С)]]), 0.6108 * EXP( 17.27 * EToTable[[#This Row],[Тмакс
(°С)]] / (EToTable[[#This Row],[Тмакс
(°С)]]+237.3)), "")</f>
        <v/>
      </c>
      <c r="U244" s="35" t="str">
        <f>IF(AND(ISNUMBER(EToTable[[#This Row],[e° (Tmin)]]), ISNUMBER(EToTable[[#This Row],[e° (Tmax)]])), (EToTable[[#This Row],[e° (Tmax)]]+EToTable[[#This Row],[e° (Tmin)]])/2, "")</f>
        <v/>
      </c>
      <c r="V244" s="28" t="str">
        <f>IF(ISNUMBER(EToTable[[#This Row],[Tdew]]), 0.6108 * EXP( 17.27 * (EToTable[[#This Row],[Tdew]]) / (EToTable[[#This Row],[Tdew]]+237.3)), "")</f>
        <v/>
      </c>
      <c r="W244" s="30" t="str">
        <f xml:space="preserve"> EToTable[[#This Row],[e° (Tdew)]]</f>
        <v/>
      </c>
      <c r="X244" s="28" t="str">
        <f>IF(AND(ISNUMBER(EToTable[[#This Row],[es]]), ISNUMBER(EToTable[[#This Row],[ea]])), EToTable[[#This Row],[es]]-EToTable[[#This Row],[ea]], "")</f>
        <v/>
      </c>
      <c r="Y244" s="35" t="str">
        <f>IF(ISNUMBER(EToTable[[#This Row],[Ra]]), (as+bs)*EToTable[[#This Row],[Ra]], "")</f>
        <v/>
      </c>
      <c r="Z24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4" s="35" t="str">
        <f>IF(ISNUMBER(EToTable[[#This Row],[Rs]]), (1-albedo)*EToTable[[#This Row],[Rs]], "")</f>
        <v/>
      </c>
      <c r="AB24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4" s="35" t="str">
        <f>IF(AND(ISNUMBER(EToTable[[#This Row],[Rns]]), ISNUMBER(EToTable[[#This Row],[Rnl]])), EToTable[[#This Row],[Rns]]-EToTable[[#This Row],[Rnl]], "")</f>
        <v/>
      </c>
      <c r="AD24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5" spans="1:31" x14ac:dyDescent="0.25">
      <c r="A245" s="20"/>
      <c r="B245" s="21"/>
      <c r="C245" s="22"/>
      <c r="D245" s="23"/>
      <c r="E245" s="46"/>
      <c r="F245" s="23"/>
      <c r="G245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5" s="44" t="str">
        <f>IF(AND(ISNUMBER(EToTable[[#This Row],[Сана]]), ISNUMBER(EToTable[[#This Row],[Тмин
(°С)]])), EToTable[[#This Row],[Тмин
(°С)]]-TdewSubtract, "")</f>
        <v/>
      </c>
      <c r="I245" s="38" t="str">
        <f>IF(ISNUMBER(EToTable[[#This Row],[Сана]]), _xlfn.DAYS(EToTable[[#This Row],[Сана]], "1/1/" &amp; YEAR(EToTable[[#This Row],[Сана]])) + 1, "")</f>
        <v/>
      </c>
      <c r="J245" s="35" t="str">
        <f>IF(AND(ISNUMBER(Altitude), ISNUMBER(EToTable[[#This Row],[Сана]])),  ROUND(101.3 * POWER( (293-0.0065 * Altitude) / 293, 5.26), 2), "")</f>
        <v/>
      </c>
      <c r="K245" s="33" t="str">
        <f>IF(ISNUMBER(EToTable[[#This Row],[P]]), (Cp * EToTable[[#This Row],[P]]) / (0.622 * 2.45), "")</f>
        <v/>
      </c>
      <c r="L245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5" s="35" t="str">
        <f>IF(ISNUMBER(EToTable[[#This Row],[J]]), 0.409  * SIN( (2*PI()/365) * EToTable[[#This Row],[J]] - 1.39), "")</f>
        <v/>
      </c>
      <c r="N245" s="30" t="str">
        <f>IF(ISNUMBER(EToTable[[#This Row],[J]]), ROUND(1+0.033 * COS( (2*PI()/365) * EToTable[[#This Row],[J]]), 4), "")</f>
        <v/>
      </c>
      <c r="O245" s="36" t="str">
        <f>IF(AND(ISNUMBER(Latitude), ISNUMBER(EToTable[[#This Row],[Сана]])), ROUND((Latitude / 180) * PI(), 3), "")</f>
        <v/>
      </c>
      <c r="P245" s="35" t="str">
        <f>IF(AND(ISNUMBER(EToTable[[#This Row],[φ]]), ISNUMBER(EToTable[[#This Row],[δ (rad)]])), ACOS( - 1 * TAN(EToTable[[#This Row],[φ]]) * TAN(EToTable[[#This Row],[δ (rad)]])), "")</f>
        <v/>
      </c>
      <c r="Q245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5" s="35" t="str">
        <f xml:space="preserve"> IF(ISNUMBER(EToTable[[#This Row],[ωs]]), ( 24 / PI()) * EToTable[[#This Row],[ωs]], "")</f>
        <v/>
      </c>
      <c r="S245" s="35" t="str">
        <f>IF(ISNUMBER(EToTable[[#This Row],[Тмин
(°С)]]), 0.6108 * EXP( 17.27 * EToTable[[#This Row],[Тмин
(°С)]] / (EToTable[[#This Row],[Тмин
(°С)]]+237.3)), "")</f>
        <v/>
      </c>
      <c r="T245" s="35" t="str">
        <f>IF(ISNUMBER(EToTable[[#This Row],[Тмакс
(°С)]]), 0.6108 * EXP( 17.27 * EToTable[[#This Row],[Тмакс
(°С)]] / (EToTable[[#This Row],[Тмакс
(°С)]]+237.3)), "")</f>
        <v/>
      </c>
      <c r="U245" s="35" t="str">
        <f>IF(AND(ISNUMBER(EToTable[[#This Row],[e° (Tmin)]]), ISNUMBER(EToTable[[#This Row],[e° (Tmax)]])), (EToTable[[#This Row],[e° (Tmax)]]+EToTable[[#This Row],[e° (Tmin)]])/2, "")</f>
        <v/>
      </c>
      <c r="V245" s="28" t="str">
        <f>IF(ISNUMBER(EToTable[[#This Row],[Tdew]]), 0.6108 * EXP( 17.27 * (EToTable[[#This Row],[Tdew]]) / (EToTable[[#This Row],[Tdew]]+237.3)), "")</f>
        <v/>
      </c>
      <c r="W245" s="30" t="str">
        <f xml:space="preserve"> EToTable[[#This Row],[e° (Tdew)]]</f>
        <v/>
      </c>
      <c r="X245" s="28" t="str">
        <f>IF(AND(ISNUMBER(EToTable[[#This Row],[es]]), ISNUMBER(EToTable[[#This Row],[ea]])), EToTable[[#This Row],[es]]-EToTable[[#This Row],[ea]], "")</f>
        <v/>
      </c>
      <c r="Y245" s="35" t="str">
        <f>IF(ISNUMBER(EToTable[[#This Row],[Ra]]), (as+bs)*EToTable[[#This Row],[Ra]], "")</f>
        <v/>
      </c>
      <c r="Z245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5" s="35" t="str">
        <f>IF(ISNUMBER(EToTable[[#This Row],[Rs]]), (1-albedo)*EToTable[[#This Row],[Rs]], "")</f>
        <v/>
      </c>
      <c r="AB245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5" s="35" t="str">
        <f>IF(AND(ISNUMBER(EToTable[[#This Row],[Rns]]), ISNUMBER(EToTable[[#This Row],[Rnl]])), EToTable[[#This Row],[Rns]]-EToTable[[#This Row],[Rnl]], "")</f>
        <v/>
      </c>
      <c r="AD245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5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6" spans="1:31" x14ac:dyDescent="0.25">
      <c r="A246" s="20"/>
      <c r="B246" s="21"/>
      <c r="C246" s="22"/>
      <c r="D246" s="23"/>
      <c r="E246" s="46"/>
      <c r="F246" s="23"/>
      <c r="G246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6" s="44" t="str">
        <f>IF(AND(ISNUMBER(EToTable[[#This Row],[Сана]]), ISNUMBER(EToTable[[#This Row],[Тмин
(°С)]])), EToTable[[#This Row],[Тмин
(°С)]]-TdewSubtract, "")</f>
        <v/>
      </c>
      <c r="I246" s="38" t="str">
        <f>IF(ISNUMBER(EToTable[[#This Row],[Сана]]), _xlfn.DAYS(EToTable[[#This Row],[Сана]], "1/1/" &amp; YEAR(EToTable[[#This Row],[Сана]])) + 1, "")</f>
        <v/>
      </c>
      <c r="J246" s="35" t="str">
        <f>IF(AND(ISNUMBER(Altitude), ISNUMBER(EToTable[[#This Row],[Сана]])),  ROUND(101.3 * POWER( (293-0.0065 * Altitude) / 293, 5.26), 2), "")</f>
        <v/>
      </c>
      <c r="K246" s="33" t="str">
        <f>IF(ISNUMBER(EToTable[[#This Row],[P]]), (Cp * EToTable[[#This Row],[P]]) / (0.622 * 2.45), "")</f>
        <v/>
      </c>
      <c r="L246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6" s="35" t="str">
        <f>IF(ISNUMBER(EToTable[[#This Row],[J]]), 0.409  * SIN( (2*PI()/365) * EToTable[[#This Row],[J]] - 1.39), "")</f>
        <v/>
      </c>
      <c r="N246" s="30" t="str">
        <f>IF(ISNUMBER(EToTable[[#This Row],[J]]), ROUND(1+0.033 * COS( (2*PI()/365) * EToTable[[#This Row],[J]]), 4), "")</f>
        <v/>
      </c>
      <c r="O246" s="36" t="str">
        <f>IF(AND(ISNUMBER(Latitude), ISNUMBER(EToTable[[#This Row],[Сана]])), ROUND((Latitude / 180) * PI(), 3), "")</f>
        <v/>
      </c>
      <c r="P246" s="35" t="str">
        <f>IF(AND(ISNUMBER(EToTable[[#This Row],[φ]]), ISNUMBER(EToTable[[#This Row],[δ (rad)]])), ACOS( - 1 * TAN(EToTable[[#This Row],[φ]]) * TAN(EToTable[[#This Row],[δ (rad)]])), "")</f>
        <v/>
      </c>
      <c r="Q246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6" s="35" t="str">
        <f xml:space="preserve"> IF(ISNUMBER(EToTable[[#This Row],[ωs]]), ( 24 / PI()) * EToTable[[#This Row],[ωs]], "")</f>
        <v/>
      </c>
      <c r="S246" s="35" t="str">
        <f>IF(ISNUMBER(EToTable[[#This Row],[Тмин
(°С)]]), 0.6108 * EXP( 17.27 * EToTable[[#This Row],[Тмин
(°С)]] / (EToTable[[#This Row],[Тмин
(°С)]]+237.3)), "")</f>
        <v/>
      </c>
      <c r="T246" s="35" t="str">
        <f>IF(ISNUMBER(EToTable[[#This Row],[Тмакс
(°С)]]), 0.6108 * EXP( 17.27 * EToTable[[#This Row],[Тмакс
(°С)]] / (EToTable[[#This Row],[Тмакс
(°С)]]+237.3)), "")</f>
        <v/>
      </c>
      <c r="U246" s="35" t="str">
        <f>IF(AND(ISNUMBER(EToTable[[#This Row],[e° (Tmin)]]), ISNUMBER(EToTable[[#This Row],[e° (Tmax)]])), (EToTable[[#This Row],[e° (Tmax)]]+EToTable[[#This Row],[e° (Tmin)]])/2, "")</f>
        <v/>
      </c>
      <c r="V246" s="28" t="str">
        <f>IF(ISNUMBER(EToTable[[#This Row],[Tdew]]), 0.6108 * EXP( 17.27 * (EToTable[[#This Row],[Tdew]]) / (EToTable[[#This Row],[Tdew]]+237.3)), "")</f>
        <v/>
      </c>
      <c r="W246" s="30" t="str">
        <f xml:space="preserve"> EToTable[[#This Row],[e° (Tdew)]]</f>
        <v/>
      </c>
      <c r="X246" s="28" t="str">
        <f>IF(AND(ISNUMBER(EToTable[[#This Row],[es]]), ISNUMBER(EToTable[[#This Row],[ea]])), EToTable[[#This Row],[es]]-EToTable[[#This Row],[ea]], "")</f>
        <v/>
      </c>
      <c r="Y246" s="35" t="str">
        <f>IF(ISNUMBER(EToTable[[#This Row],[Ra]]), (as+bs)*EToTable[[#This Row],[Ra]], "")</f>
        <v/>
      </c>
      <c r="Z246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6" s="35" t="str">
        <f>IF(ISNUMBER(EToTable[[#This Row],[Rs]]), (1-albedo)*EToTable[[#This Row],[Rs]], "")</f>
        <v/>
      </c>
      <c r="AB246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6" s="35" t="str">
        <f>IF(AND(ISNUMBER(EToTable[[#This Row],[Rns]]), ISNUMBER(EToTable[[#This Row],[Rnl]])), EToTable[[#This Row],[Rns]]-EToTable[[#This Row],[Rnl]], "")</f>
        <v/>
      </c>
      <c r="AD246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6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7" spans="1:31" x14ac:dyDescent="0.25">
      <c r="A247" s="20"/>
      <c r="B247" s="21"/>
      <c r="C247" s="22"/>
      <c r="D247" s="23"/>
      <c r="E247" s="46"/>
      <c r="F247" s="23"/>
      <c r="G247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7" s="44" t="str">
        <f>IF(AND(ISNUMBER(EToTable[[#This Row],[Сана]]), ISNUMBER(EToTable[[#This Row],[Тмин
(°С)]])), EToTable[[#This Row],[Тмин
(°С)]]-TdewSubtract, "")</f>
        <v/>
      </c>
      <c r="I247" s="38" t="str">
        <f>IF(ISNUMBER(EToTable[[#This Row],[Сана]]), _xlfn.DAYS(EToTable[[#This Row],[Сана]], "1/1/" &amp; YEAR(EToTable[[#This Row],[Сана]])) + 1, "")</f>
        <v/>
      </c>
      <c r="J247" s="35" t="str">
        <f>IF(AND(ISNUMBER(Altitude), ISNUMBER(EToTable[[#This Row],[Сана]])),  ROUND(101.3 * POWER( (293-0.0065 * Altitude) / 293, 5.26), 2), "")</f>
        <v/>
      </c>
      <c r="K247" s="33" t="str">
        <f>IF(ISNUMBER(EToTable[[#This Row],[P]]), (Cp * EToTable[[#This Row],[P]]) / (0.622 * 2.45), "")</f>
        <v/>
      </c>
      <c r="L247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7" s="35" t="str">
        <f>IF(ISNUMBER(EToTable[[#This Row],[J]]), 0.409  * SIN( (2*PI()/365) * EToTable[[#This Row],[J]] - 1.39), "")</f>
        <v/>
      </c>
      <c r="N247" s="30" t="str">
        <f>IF(ISNUMBER(EToTable[[#This Row],[J]]), ROUND(1+0.033 * COS( (2*PI()/365) * EToTable[[#This Row],[J]]), 4), "")</f>
        <v/>
      </c>
      <c r="O247" s="36" t="str">
        <f>IF(AND(ISNUMBER(Latitude), ISNUMBER(EToTable[[#This Row],[Сана]])), ROUND((Latitude / 180) * PI(), 3), "")</f>
        <v/>
      </c>
      <c r="P247" s="35" t="str">
        <f>IF(AND(ISNUMBER(EToTable[[#This Row],[φ]]), ISNUMBER(EToTable[[#This Row],[δ (rad)]])), ACOS( - 1 * TAN(EToTable[[#This Row],[φ]]) * TAN(EToTable[[#This Row],[δ (rad)]])), "")</f>
        <v/>
      </c>
      <c r="Q247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7" s="35" t="str">
        <f xml:space="preserve"> IF(ISNUMBER(EToTable[[#This Row],[ωs]]), ( 24 / PI()) * EToTable[[#This Row],[ωs]], "")</f>
        <v/>
      </c>
      <c r="S247" s="35" t="str">
        <f>IF(ISNUMBER(EToTable[[#This Row],[Тмин
(°С)]]), 0.6108 * EXP( 17.27 * EToTable[[#This Row],[Тмин
(°С)]] / (EToTable[[#This Row],[Тмин
(°С)]]+237.3)), "")</f>
        <v/>
      </c>
      <c r="T247" s="35" t="str">
        <f>IF(ISNUMBER(EToTable[[#This Row],[Тмакс
(°С)]]), 0.6108 * EXP( 17.27 * EToTable[[#This Row],[Тмакс
(°С)]] / (EToTable[[#This Row],[Тмакс
(°С)]]+237.3)), "")</f>
        <v/>
      </c>
      <c r="U247" s="35" t="str">
        <f>IF(AND(ISNUMBER(EToTable[[#This Row],[e° (Tmin)]]), ISNUMBER(EToTable[[#This Row],[e° (Tmax)]])), (EToTable[[#This Row],[e° (Tmax)]]+EToTable[[#This Row],[e° (Tmin)]])/2, "")</f>
        <v/>
      </c>
      <c r="V247" s="28" t="str">
        <f>IF(ISNUMBER(EToTable[[#This Row],[Tdew]]), 0.6108 * EXP( 17.27 * (EToTable[[#This Row],[Tdew]]) / (EToTable[[#This Row],[Tdew]]+237.3)), "")</f>
        <v/>
      </c>
      <c r="W247" s="30" t="str">
        <f xml:space="preserve"> EToTable[[#This Row],[e° (Tdew)]]</f>
        <v/>
      </c>
      <c r="X247" s="28" t="str">
        <f>IF(AND(ISNUMBER(EToTable[[#This Row],[es]]), ISNUMBER(EToTable[[#This Row],[ea]])), EToTable[[#This Row],[es]]-EToTable[[#This Row],[ea]], "")</f>
        <v/>
      </c>
      <c r="Y247" s="35" t="str">
        <f>IF(ISNUMBER(EToTable[[#This Row],[Ra]]), (as+bs)*EToTable[[#This Row],[Ra]], "")</f>
        <v/>
      </c>
      <c r="Z247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7" s="35" t="str">
        <f>IF(ISNUMBER(EToTable[[#This Row],[Rs]]), (1-albedo)*EToTable[[#This Row],[Rs]], "")</f>
        <v/>
      </c>
      <c r="AB247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7" s="35" t="str">
        <f>IF(AND(ISNUMBER(EToTable[[#This Row],[Rns]]), ISNUMBER(EToTable[[#This Row],[Rnl]])), EToTable[[#This Row],[Rns]]-EToTable[[#This Row],[Rnl]], "")</f>
        <v/>
      </c>
      <c r="AD247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7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8" spans="1:31" x14ac:dyDescent="0.25">
      <c r="A248" s="20"/>
      <c r="B248" s="21"/>
      <c r="C248" s="22"/>
      <c r="D248" s="23"/>
      <c r="E248" s="46"/>
      <c r="F248" s="23"/>
      <c r="G248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8" s="44" t="str">
        <f>IF(AND(ISNUMBER(EToTable[[#This Row],[Сана]]), ISNUMBER(EToTable[[#This Row],[Тмин
(°С)]])), EToTable[[#This Row],[Тмин
(°С)]]-TdewSubtract, "")</f>
        <v/>
      </c>
      <c r="I248" s="38" t="str">
        <f>IF(ISNUMBER(EToTable[[#This Row],[Сана]]), _xlfn.DAYS(EToTable[[#This Row],[Сана]], "1/1/" &amp; YEAR(EToTable[[#This Row],[Сана]])) + 1, "")</f>
        <v/>
      </c>
      <c r="J248" s="35" t="str">
        <f>IF(AND(ISNUMBER(Altitude), ISNUMBER(EToTable[[#This Row],[Сана]])),  ROUND(101.3 * POWER( (293-0.0065 * Altitude) / 293, 5.26), 2), "")</f>
        <v/>
      </c>
      <c r="K248" s="33" t="str">
        <f>IF(ISNUMBER(EToTable[[#This Row],[P]]), (Cp * EToTable[[#This Row],[P]]) / (0.622 * 2.45), "")</f>
        <v/>
      </c>
      <c r="L248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8" s="35" t="str">
        <f>IF(ISNUMBER(EToTable[[#This Row],[J]]), 0.409  * SIN( (2*PI()/365) * EToTable[[#This Row],[J]] - 1.39), "")</f>
        <v/>
      </c>
      <c r="N248" s="30" t="str">
        <f>IF(ISNUMBER(EToTable[[#This Row],[J]]), ROUND(1+0.033 * COS( (2*PI()/365) * EToTable[[#This Row],[J]]), 4), "")</f>
        <v/>
      </c>
      <c r="O248" s="36" t="str">
        <f>IF(AND(ISNUMBER(Latitude), ISNUMBER(EToTable[[#This Row],[Сана]])), ROUND((Latitude / 180) * PI(), 3), "")</f>
        <v/>
      </c>
      <c r="P248" s="35" t="str">
        <f>IF(AND(ISNUMBER(EToTable[[#This Row],[φ]]), ISNUMBER(EToTable[[#This Row],[δ (rad)]])), ACOS( - 1 * TAN(EToTable[[#This Row],[φ]]) * TAN(EToTable[[#This Row],[δ (rad)]])), "")</f>
        <v/>
      </c>
      <c r="Q248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8" s="35" t="str">
        <f xml:space="preserve"> IF(ISNUMBER(EToTable[[#This Row],[ωs]]), ( 24 / PI()) * EToTable[[#This Row],[ωs]], "")</f>
        <v/>
      </c>
      <c r="S248" s="35" t="str">
        <f>IF(ISNUMBER(EToTable[[#This Row],[Тмин
(°С)]]), 0.6108 * EXP( 17.27 * EToTable[[#This Row],[Тмин
(°С)]] / (EToTable[[#This Row],[Тмин
(°С)]]+237.3)), "")</f>
        <v/>
      </c>
      <c r="T248" s="35" t="str">
        <f>IF(ISNUMBER(EToTable[[#This Row],[Тмакс
(°С)]]), 0.6108 * EXP( 17.27 * EToTable[[#This Row],[Тмакс
(°С)]] / (EToTable[[#This Row],[Тмакс
(°С)]]+237.3)), "")</f>
        <v/>
      </c>
      <c r="U248" s="35" t="str">
        <f>IF(AND(ISNUMBER(EToTable[[#This Row],[e° (Tmin)]]), ISNUMBER(EToTable[[#This Row],[e° (Tmax)]])), (EToTable[[#This Row],[e° (Tmax)]]+EToTable[[#This Row],[e° (Tmin)]])/2, "")</f>
        <v/>
      </c>
      <c r="V248" s="28" t="str">
        <f>IF(ISNUMBER(EToTable[[#This Row],[Tdew]]), 0.6108 * EXP( 17.27 * (EToTable[[#This Row],[Tdew]]) / (EToTable[[#This Row],[Tdew]]+237.3)), "")</f>
        <v/>
      </c>
      <c r="W248" s="30" t="str">
        <f xml:space="preserve"> EToTable[[#This Row],[e° (Tdew)]]</f>
        <v/>
      </c>
      <c r="X248" s="28" t="str">
        <f>IF(AND(ISNUMBER(EToTable[[#This Row],[es]]), ISNUMBER(EToTable[[#This Row],[ea]])), EToTable[[#This Row],[es]]-EToTable[[#This Row],[ea]], "")</f>
        <v/>
      </c>
      <c r="Y248" s="35" t="str">
        <f>IF(ISNUMBER(EToTable[[#This Row],[Ra]]), (as+bs)*EToTable[[#This Row],[Ra]], "")</f>
        <v/>
      </c>
      <c r="Z248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8" s="35" t="str">
        <f>IF(ISNUMBER(EToTable[[#This Row],[Rs]]), (1-albedo)*EToTable[[#This Row],[Rs]], "")</f>
        <v/>
      </c>
      <c r="AB248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8" s="35" t="str">
        <f>IF(AND(ISNUMBER(EToTable[[#This Row],[Rns]]), ISNUMBER(EToTable[[#This Row],[Rnl]])), EToTable[[#This Row],[Rns]]-EToTable[[#This Row],[Rnl]], "")</f>
        <v/>
      </c>
      <c r="AD248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8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49" spans="1:31" x14ac:dyDescent="0.25">
      <c r="A249" s="20"/>
      <c r="B249" s="21"/>
      <c r="C249" s="22"/>
      <c r="D249" s="23"/>
      <c r="E249" s="46"/>
      <c r="F249" s="23"/>
      <c r="G249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49" s="44" t="str">
        <f>IF(AND(ISNUMBER(EToTable[[#This Row],[Сана]]), ISNUMBER(EToTable[[#This Row],[Тмин
(°С)]])), EToTable[[#This Row],[Тмин
(°С)]]-TdewSubtract, "")</f>
        <v/>
      </c>
      <c r="I249" s="38" t="str">
        <f>IF(ISNUMBER(EToTable[[#This Row],[Сана]]), _xlfn.DAYS(EToTable[[#This Row],[Сана]], "1/1/" &amp; YEAR(EToTable[[#This Row],[Сана]])) + 1, "")</f>
        <v/>
      </c>
      <c r="J249" s="35" t="str">
        <f>IF(AND(ISNUMBER(Altitude), ISNUMBER(EToTable[[#This Row],[Сана]])),  ROUND(101.3 * POWER( (293-0.0065 * Altitude) / 293, 5.26), 2), "")</f>
        <v/>
      </c>
      <c r="K249" s="33" t="str">
        <f>IF(ISNUMBER(EToTable[[#This Row],[P]]), (Cp * EToTable[[#This Row],[P]]) / (0.622 * 2.45), "")</f>
        <v/>
      </c>
      <c r="L249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49" s="35" t="str">
        <f>IF(ISNUMBER(EToTable[[#This Row],[J]]), 0.409  * SIN( (2*PI()/365) * EToTable[[#This Row],[J]] - 1.39), "")</f>
        <v/>
      </c>
      <c r="N249" s="30" t="str">
        <f>IF(ISNUMBER(EToTable[[#This Row],[J]]), ROUND(1+0.033 * COS( (2*PI()/365) * EToTable[[#This Row],[J]]), 4), "")</f>
        <v/>
      </c>
      <c r="O249" s="36" t="str">
        <f>IF(AND(ISNUMBER(Latitude), ISNUMBER(EToTable[[#This Row],[Сана]])), ROUND((Latitude / 180) * PI(), 3), "")</f>
        <v/>
      </c>
      <c r="P249" s="35" t="str">
        <f>IF(AND(ISNUMBER(EToTable[[#This Row],[φ]]), ISNUMBER(EToTable[[#This Row],[δ (rad)]])), ACOS( - 1 * TAN(EToTable[[#This Row],[φ]]) * TAN(EToTable[[#This Row],[δ (rad)]])), "")</f>
        <v/>
      </c>
      <c r="Q249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49" s="35" t="str">
        <f xml:space="preserve"> IF(ISNUMBER(EToTable[[#This Row],[ωs]]), ( 24 / PI()) * EToTable[[#This Row],[ωs]], "")</f>
        <v/>
      </c>
      <c r="S249" s="35" t="str">
        <f>IF(ISNUMBER(EToTable[[#This Row],[Тмин
(°С)]]), 0.6108 * EXP( 17.27 * EToTable[[#This Row],[Тмин
(°С)]] / (EToTable[[#This Row],[Тмин
(°С)]]+237.3)), "")</f>
        <v/>
      </c>
      <c r="T249" s="35" t="str">
        <f>IF(ISNUMBER(EToTable[[#This Row],[Тмакс
(°С)]]), 0.6108 * EXP( 17.27 * EToTable[[#This Row],[Тмакс
(°С)]] / (EToTable[[#This Row],[Тмакс
(°С)]]+237.3)), "")</f>
        <v/>
      </c>
      <c r="U249" s="35" t="str">
        <f>IF(AND(ISNUMBER(EToTable[[#This Row],[e° (Tmin)]]), ISNUMBER(EToTable[[#This Row],[e° (Tmax)]])), (EToTable[[#This Row],[e° (Tmax)]]+EToTable[[#This Row],[e° (Tmin)]])/2, "")</f>
        <v/>
      </c>
      <c r="V249" s="28" t="str">
        <f>IF(ISNUMBER(EToTable[[#This Row],[Tdew]]), 0.6108 * EXP( 17.27 * (EToTable[[#This Row],[Tdew]]) / (EToTable[[#This Row],[Tdew]]+237.3)), "")</f>
        <v/>
      </c>
      <c r="W249" s="30" t="str">
        <f xml:space="preserve"> EToTable[[#This Row],[e° (Tdew)]]</f>
        <v/>
      </c>
      <c r="X249" s="28" t="str">
        <f>IF(AND(ISNUMBER(EToTable[[#This Row],[es]]), ISNUMBER(EToTable[[#This Row],[ea]])), EToTable[[#This Row],[es]]-EToTable[[#This Row],[ea]], "")</f>
        <v/>
      </c>
      <c r="Y249" s="35" t="str">
        <f>IF(ISNUMBER(EToTable[[#This Row],[Ra]]), (as+bs)*EToTable[[#This Row],[Ra]], "")</f>
        <v/>
      </c>
      <c r="Z249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49" s="35" t="str">
        <f>IF(ISNUMBER(EToTable[[#This Row],[Rs]]), (1-albedo)*EToTable[[#This Row],[Rs]], "")</f>
        <v/>
      </c>
      <c r="AB249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49" s="35" t="str">
        <f>IF(AND(ISNUMBER(EToTable[[#This Row],[Rns]]), ISNUMBER(EToTable[[#This Row],[Rnl]])), EToTable[[#This Row],[Rns]]-EToTable[[#This Row],[Rnl]], "")</f>
        <v/>
      </c>
      <c r="AD249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49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0" spans="1:31" x14ac:dyDescent="0.25">
      <c r="A250" s="20"/>
      <c r="B250" s="21"/>
      <c r="C250" s="22"/>
      <c r="D250" s="23"/>
      <c r="E250" s="46"/>
      <c r="F250" s="23"/>
      <c r="G250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0" s="44" t="str">
        <f>IF(AND(ISNUMBER(EToTable[[#This Row],[Сана]]), ISNUMBER(EToTable[[#This Row],[Тмин
(°С)]])), EToTable[[#This Row],[Тмин
(°С)]]-TdewSubtract, "")</f>
        <v/>
      </c>
      <c r="I250" s="38" t="str">
        <f>IF(ISNUMBER(EToTable[[#This Row],[Сана]]), _xlfn.DAYS(EToTable[[#This Row],[Сана]], "1/1/" &amp; YEAR(EToTable[[#This Row],[Сана]])) + 1, "")</f>
        <v/>
      </c>
      <c r="J250" s="35" t="str">
        <f>IF(AND(ISNUMBER(Altitude), ISNUMBER(EToTable[[#This Row],[Сана]])),  ROUND(101.3 * POWER( (293-0.0065 * Altitude) / 293, 5.26), 2), "")</f>
        <v/>
      </c>
      <c r="K250" s="33" t="str">
        <f>IF(ISNUMBER(EToTable[[#This Row],[P]]), (Cp * EToTable[[#This Row],[P]]) / (0.622 * 2.45), "")</f>
        <v/>
      </c>
      <c r="L250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0" s="35" t="str">
        <f>IF(ISNUMBER(EToTable[[#This Row],[J]]), 0.409  * SIN( (2*PI()/365) * EToTable[[#This Row],[J]] - 1.39), "")</f>
        <v/>
      </c>
      <c r="N250" s="30" t="str">
        <f>IF(ISNUMBER(EToTable[[#This Row],[J]]), ROUND(1+0.033 * COS( (2*PI()/365) * EToTable[[#This Row],[J]]), 4), "")</f>
        <v/>
      </c>
      <c r="O250" s="36" t="str">
        <f>IF(AND(ISNUMBER(Latitude), ISNUMBER(EToTable[[#This Row],[Сана]])), ROUND((Latitude / 180) * PI(), 3), "")</f>
        <v/>
      </c>
      <c r="P250" s="35" t="str">
        <f>IF(AND(ISNUMBER(EToTable[[#This Row],[φ]]), ISNUMBER(EToTable[[#This Row],[δ (rad)]])), ACOS( - 1 * TAN(EToTable[[#This Row],[φ]]) * TAN(EToTable[[#This Row],[δ (rad)]])), "")</f>
        <v/>
      </c>
      <c r="Q250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0" s="35" t="str">
        <f xml:space="preserve"> IF(ISNUMBER(EToTable[[#This Row],[ωs]]), ( 24 / PI()) * EToTable[[#This Row],[ωs]], "")</f>
        <v/>
      </c>
      <c r="S250" s="35" t="str">
        <f>IF(ISNUMBER(EToTable[[#This Row],[Тмин
(°С)]]), 0.6108 * EXP( 17.27 * EToTable[[#This Row],[Тмин
(°С)]] / (EToTable[[#This Row],[Тмин
(°С)]]+237.3)), "")</f>
        <v/>
      </c>
      <c r="T250" s="35" t="str">
        <f>IF(ISNUMBER(EToTable[[#This Row],[Тмакс
(°С)]]), 0.6108 * EXP( 17.27 * EToTable[[#This Row],[Тмакс
(°С)]] / (EToTable[[#This Row],[Тмакс
(°С)]]+237.3)), "")</f>
        <v/>
      </c>
      <c r="U250" s="35" t="str">
        <f>IF(AND(ISNUMBER(EToTable[[#This Row],[e° (Tmin)]]), ISNUMBER(EToTable[[#This Row],[e° (Tmax)]])), (EToTable[[#This Row],[e° (Tmax)]]+EToTable[[#This Row],[e° (Tmin)]])/2, "")</f>
        <v/>
      </c>
      <c r="V250" s="28" t="str">
        <f>IF(ISNUMBER(EToTable[[#This Row],[Tdew]]), 0.6108 * EXP( 17.27 * (EToTable[[#This Row],[Tdew]]) / (EToTable[[#This Row],[Tdew]]+237.3)), "")</f>
        <v/>
      </c>
      <c r="W250" s="30" t="str">
        <f xml:space="preserve"> EToTable[[#This Row],[e° (Tdew)]]</f>
        <v/>
      </c>
      <c r="X250" s="28" t="str">
        <f>IF(AND(ISNUMBER(EToTable[[#This Row],[es]]), ISNUMBER(EToTable[[#This Row],[ea]])), EToTable[[#This Row],[es]]-EToTable[[#This Row],[ea]], "")</f>
        <v/>
      </c>
      <c r="Y250" s="35" t="str">
        <f>IF(ISNUMBER(EToTable[[#This Row],[Ra]]), (as+bs)*EToTable[[#This Row],[Ra]], "")</f>
        <v/>
      </c>
      <c r="Z250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0" s="35" t="str">
        <f>IF(ISNUMBER(EToTable[[#This Row],[Rs]]), (1-albedo)*EToTable[[#This Row],[Rs]], "")</f>
        <v/>
      </c>
      <c r="AB250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0" s="35" t="str">
        <f>IF(AND(ISNUMBER(EToTable[[#This Row],[Rns]]), ISNUMBER(EToTable[[#This Row],[Rnl]])), EToTable[[#This Row],[Rns]]-EToTable[[#This Row],[Rnl]], "")</f>
        <v/>
      </c>
      <c r="AD250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0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1" spans="1:31" x14ac:dyDescent="0.25">
      <c r="A251" s="20"/>
      <c r="B251" s="21"/>
      <c r="C251" s="22"/>
      <c r="D251" s="23"/>
      <c r="E251" s="46"/>
      <c r="F251" s="23"/>
      <c r="G251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1" s="44" t="str">
        <f>IF(AND(ISNUMBER(EToTable[[#This Row],[Сана]]), ISNUMBER(EToTable[[#This Row],[Тмин
(°С)]])), EToTable[[#This Row],[Тмин
(°С)]]-TdewSubtract, "")</f>
        <v/>
      </c>
      <c r="I251" s="38" t="str">
        <f>IF(ISNUMBER(EToTable[[#This Row],[Сана]]), _xlfn.DAYS(EToTable[[#This Row],[Сана]], "1/1/" &amp; YEAR(EToTable[[#This Row],[Сана]])) + 1, "")</f>
        <v/>
      </c>
      <c r="J251" s="35" t="str">
        <f>IF(AND(ISNUMBER(Altitude), ISNUMBER(EToTable[[#This Row],[Сана]])),  ROUND(101.3 * POWER( (293-0.0065 * Altitude) / 293, 5.26), 2), "")</f>
        <v/>
      </c>
      <c r="K251" s="33" t="str">
        <f>IF(ISNUMBER(EToTable[[#This Row],[P]]), (Cp * EToTable[[#This Row],[P]]) / (0.622 * 2.45), "")</f>
        <v/>
      </c>
      <c r="L251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1" s="35" t="str">
        <f>IF(ISNUMBER(EToTable[[#This Row],[J]]), 0.409  * SIN( (2*PI()/365) * EToTable[[#This Row],[J]] - 1.39), "")</f>
        <v/>
      </c>
      <c r="N251" s="30" t="str">
        <f>IF(ISNUMBER(EToTable[[#This Row],[J]]), ROUND(1+0.033 * COS( (2*PI()/365) * EToTable[[#This Row],[J]]), 4), "")</f>
        <v/>
      </c>
      <c r="O251" s="36" t="str">
        <f>IF(AND(ISNUMBER(Latitude), ISNUMBER(EToTable[[#This Row],[Сана]])), ROUND((Latitude / 180) * PI(), 3), "")</f>
        <v/>
      </c>
      <c r="P251" s="35" t="str">
        <f>IF(AND(ISNUMBER(EToTable[[#This Row],[φ]]), ISNUMBER(EToTable[[#This Row],[δ (rad)]])), ACOS( - 1 * TAN(EToTable[[#This Row],[φ]]) * TAN(EToTable[[#This Row],[δ (rad)]])), "")</f>
        <v/>
      </c>
      <c r="Q251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1" s="35" t="str">
        <f xml:space="preserve"> IF(ISNUMBER(EToTable[[#This Row],[ωs]]), ( 24 / PI()) * EToTable[[#This Row],[ωs]], "")</f>
        <v/>
      </c>
      <c r="S251" s="35" t="str">
        <f>IF(ISNUMBER(EToTable[[#This Row],[Тмин
(°С)]]), 0.6108 * EXP( 17.27 * EToTable[[#This Row],[Тмин
(°С)]] / (EToTable[[#This Row],[Тмин
(°С)]]+237.3)), "")</f>
        <v/>
      </c>
      <c r="T251" s="35" t="str">
        <f>IF(ISNUMBER(EToTable[[#This Row],[Тмакс
(°С)]]), 0.6108 * EXP( 17.27 * EToTable[[#This Row],[Тмакс
(°С)]] / (EToTable[[#This Row],[Тмакс
(°С)]]+237.3)), "")</f>
        <v/>
      </c>
      <c r="U251" s="35" t="str">
        <f>IF(AND(ISNUMBER(EToTable[[#This Row],[e° (Tmin)]]), ISNUMBER(EToTable[[#This Row],[e° (Tmax)]])), (EToTable[[#This Row],[e° (Tmax)]]+EToTable[[#This Row],[e° (Tmin)]])/2, "")</f>
        <v/>
      </c>
      <c r="V251" s="28" t="str">
        <f>IF(ISNUMBER(EToTable[[#This Row],[Tdew]]), 0.6108 * EXP( 17.27 * (EToTable[[#This Row],[Tdew]]) / (EToTable[[#This Row],[Tdew]]+237.3)), "")</f>
        <v/>
      </c>
      <c r="W251" s="30" t="str">
        <f xml:space="preserve"> EToTable[[#This Row],[e° (Tdew)]]</f>
        <v/>
      </c>
      <c r="X251" s="28" t="str">
        <f>IF(AND(ISNUMBER(EToTable[[#This Row],[es]]), ISNUMBER(EToTable[[#This Row],[ea]])), EToTable[[#This Row],[es]]-EToTable[[#This Row],[ea]], "")</f>
        <v/>
      </c>
      <c r="Y251" s="35" t="str">
        <f>IF(ISNUMBER(EToTable[[#This Row],[Ra]]), (as+bs)*EToTable[[#This Row],[Ra]], "")</f>
        <v/>
      </c>
      <c r="Z251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1" s="35" t="str">
        <f>IF(ISNUMBER(EToTable[[#This Row],[Rs]]), (1-albedo)*EToTable[[#This Row],[Rs]], "")</f>
        <v/>
      </c>
      <c r="AB251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1" s="35" t="str">
        <f>IF(AND(ISNUMBER(EToTable[[#This Row],[Rns]]), ISNUMBER(EToTable[[#This Row],[Rnl]])), EToTable[[#This Row],[Rns]]-EToTable[[#This Row],[Rnl]], "")</f>
        <v/>
      </c>
      <c r="AD251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1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2" spans="1:31" x14ac:dyDescent="0.25">
      <c r="A252" s="20"/>
      <c r="B252" s="21"/>
      <c r="C252" s="22"/>
      <c r="D252" s="23"/>
      <c r="E252" s="46"/>
      <c r="F252" s="23"/>
      <c r="G252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2" s="44" t="str">
        <f>IF(AND(ISNUMBER(EToTable[[#This Row],[Сана]]), ISNUMBER(EToTable[[#This Row],[Тмин
(°С)]])), EToTable[[#This Row],[Тмин
(°С)]]-TdewSubtract, "")</f>
        <v/>
      </c>
      <c r="I252" s="38" t="str">
        <f>IF(ISNUMBER(EToTable[[#This Row],[Сана]]), _xlfn.DAYS(EToTable[[#This Row],[Сана]], "1/1/" &amp; YEAR(EToTable[[#This Row],[Сана]])) + 1, "")</f>
        <v/>
      </c>
      <c r="J252" s="35" t="str">
        <f>IF(AND(ISNUMBER(Altitude), ISNUMBER(EToTable[[#This Row],[Сана]])),  ROUND(101.3 * POWER( (293-0.0065 * Altitude) / 293, 5.26), 2), "")</f>
        <v/>
      </c>
      <c r="K252" s="33" t="str">
        <f>IF(ISNUMBER(EToTable[[#This Row],[P]]), (Cp * EToTable[[#This Row],[P]]) / (0.622 * 2.45), "")</f>
        <v/>
      </c>
      <c r="L252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2" s="35" t="str">
        <f>IF(ISNUMBER(EToTable[[#This Row],[J]]), 0.409  * SIN( (2*PI()/365) * EToTable[[#This Row],[J]] - 1.39), "")</f>
        <v/>
      </c>
      <c r="N252" s="30" t="str">
        <f>IF(ISNUMBER(EToTable[[#This Row],[J]]), ROUND(1+0.033 * COS( (2*PI()/365) * EToTable[[#This Row],[J]]), 4), "")</f>
        <v/>
      </c>
      <c r="O252" s="36" t="str">
        <f>IF(AND(ISNUMBER(Latitude), ISNUMBER(EToTable[[#This Row],[Сана]])), ROUND((Latitude / 180) * PI(), 3), "")</f>
        <v/>
      </c>
      <c r="P252" s="35" t="str">
        <f>IF(AND(ISNUMBER(EToTable[[#This Row],[φ]]), ISNUMBER(EToTable[[#This Row],[δ (rad)]])), ACOS( - 1 * TAN(EToTable[[#This Row],[φ]]) * TAN(EToTable[[#This Row],[δ (rad)]])), "")</f>
        <v/>
      </c>
      <c r="Q252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2" s="35" t="str">
        <f xml:space="preserve"> IF(ISNUMBER(EToTable[[#This Row],[ωs]]), ( 24 / PI()) * EToTable[[#This Row],[ωs]], "")</f>
        <v/>
      </c>
      <c r="S252" s="35" t="str">
        <f>IF(ISNUMBER(EToTable[[#This Row],[Тмин
(°С)]]), 0.6108 * EXP( 17.27 * EToTable[[#This Row],[Тмин
(°С)]] / (EToTable[[#This Row],[Тмин
(°С)]]+237.3)), "")</f>
        <v/>
      </c>
      <c r="T252" s="35" t="str">
        <f>IF(ISNUMBER(EToTable[[#This Row],[Тмакс
(°С)]]), 0.6108 * EXP( 17.27 * EToTable[[#This Row],[Тмакс
(°С)]] / (EToTable[[#This Row],[Тмакс
(°С)]]+237.3)), "")</f>
        <v/>
      </c>
      <c r="U252" s="35" t="str">
        <f>IF(AND(ISNUMBER(EToTable[[#This Row],[e° (Tmin)]]), ISNUMBER(EToTable[[#This Row],[e° (Tmax)]])), (EToTable[[#This Row],[e° (Tmax)]]+EToTable[[#This Row],[e° (Tmin)]])/2, "")</f>
        <v/>
      </c>
      <c r="V252" s="28" t="str">
        <f>IF(ISNUMBER(EToTable[[#This Row],[Tdew]]), 0.6108 * EXP( 17.27 * (EToTable[[#This Row],[Tdew]]) / (EToTable[[#This Row],[Tdew]]+237.3)), "")</f>
        <v/>
      </c>
      <c r="W252" s="30" t="str">
        <f xml:space="preserve"> EToTable[[#This Row],[e° (Tdew)]]</f>
        <v/>
      </c>
      <c r="X252" s="28" t="str">
        <f>IF(AND(ISNUMBER(EToTable[[#This Row],[es]]), ISNUMBER(EToTable[[#This Row],[ea]])), EToTable[[#This Row],[es]]-EToTable[[#This Row],[ea]], "")</f>
        <v/>
      </c>
      <c r="Y252" s="35" t="str">
        <f>IF(ISNUMBER(EToTable[[#This Row],[Ra]]), (as+bs)*EToTable[[#This Row],[Ra]], "")</f>
        <v/>
      </c>
      <c r="Z252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2" s="35" t="str">
        <f>IF(ISNUMBER(EToTable[[#This Row],[Rs]]), (1-albedo)*EToTable[[#This Row],[Rs]], "")</f>
        <v/>
      </c>
      <c r="AB252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2" s="35" t="str">
        <f>IF(AND(ISNUMBER(EToTable[[#This Row],[Rns]]), ISNUMBER(EToTable[[#This Row],[Rnl]])), EToTable[[#This Row],[Rns]]-EToTable[[#This Row],[Rnl]], "")</f>
        <v/>
      </c>
      <c r="AD252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2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3" spans="1:31" x14ac:dyDescent="0.25">
      <c r="A253" s="20"/>
      <c r="B253" s="21"/>
      <c r="C253" s="22"/>
      <c r="D253" s="23"/>
      <c r="E253" s="46"/>
      <c r="F253" s="23"/>
      <c r="G253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3" s="44" t="str">
        <f>IF(AND(ISNUMBER(EToTable[[#This Row],[Сана]]), ISNUMBER(EToTable[[#This Row],[Тмин
(°С)]])), EToTable[[#This Row],[Тмин
(°С)]]-TdewSubtract, "")</f>
        <v/>
      </c>
      <c r="I253" s="38" t="str">
        <f>IF(ISNUMBER(EToTable[[#This Row],[Сана]]), _xlfn.DAYS(EToTable[[#This Row],[Сана]], "1/1/" &amp; YEAR(EToTable[[#This Row],[Сана]])) + 1, "")</f>
        <v/>
      </c>
      <c r="J253" s="35" t="str">
        <f>IF(AND(ISNUMBER(Altitude), ISNUMBER(EToTable[[#This Row],[Сана]])),  ROUND(101.3 * POWER( (293-0.0065 * Altitude) / 293, 5.26), 2), "")</f>
        <v/>
      </c>
      <c r="K253" s="33" t="str">
        <f>IF(ISNUMBER(EToTable[[#This Row],[P]]), (Cp * EToTable[[#This Row],[P]]) / (0.622 * 2.45), "")</f>
        <v/>
      </c>
      <c r="L253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3" s="35" t="str">
        <f>IF(ISNUMBER(EToTable[[#This Row],[J]]), 0.409  * SIN( (2*PI()/365) * EToTable[[#This Row],[J]] - 1.39), "")</f>
        <v/>
      </c>
      <c r="N253" s="30" t="str">
        <f>IF(ISNUMBER(EToTable[[#This Row],[J]]), ROUND(1+0.033 * COS( (2*PI()/365) * EToTable[[#This Row],[J]]), 4), "")</f>
        <v/>
      </c>
      <c r="O253" s="36" t="str">
        <f>IF(AND(ISNUMBER(Latitude), ISNUMBER(EToTable[[#This Row],[Сана]])), ROUND((Latitude / 180) * PI(), 3), "")</f>
        <v/>
      </c>
      <c r="P253" s="35" t="str">
        <f>IF(AND(ISNUMBER(EToTable[[#This Row],[φ]]), ISNUMBER(EToTable[[#This Row],[δ (rad)]])), ACOS( - 1 * TAN(EToTable[[#This Row],[φ]]) * TAN(EToTable[[#This Row],[δ (rad)]])), "")</f>
        <v/>
      </c>
      <c r="Q253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3" s="35" t="str">
        <f xml:space="preserve"> IF(ISNUMBER(EToTable[[#This Row],[ωs]]), ( 24 / PI()) * EToTable[[#This Row],[ωs]], "")</f>
        <v/>
      </c>
      <c r="S253" s="35" t="str">
        <f>IF(ISNUMBER(EToTable[[#This Row],[Тмин
(°С)]]), 0.6108 * EXP( 17.27 * EToTable[[#This Row],[Тмин
(°С)]] / (EToTable[[#This Row],[Тмин
(°С)]]+237.3)), "")</f>
        <v/>
      </c>
      <c r="T253" s="35" t="str">
        <f>IF(ISNUMBER(EToTable[[#This Row],[Тмакс
(°С)]]), 0.6108 * EXP( 17.27 * EToTable[[#This Row],[Тмакс
(°С)]] / (EToTable[[#This Row],[Тмакс
(°С)]]+237.3)), "")</f>
        <v/>
      </c>
      <c r="U253" s="35" t="str">
        <f>IF(AND(ISNUMBER(EToTable[[#This Row],[e° (Tmin)]]), ISNUMBER(EToTable[[#This Row],[e° (Tmax)]])), (EToTable[[#This Row],[e° (Tmax)]]+EToTable[[#This Row],[e° (Tmin)]])/2, "")</f>
        <v/>
      </c>
      <c r="V253" s="28" t="str">
        <f>IF(ISNUMBER(EToTable[[#This Row],[Tdew]]), 0.6108 * EXP( 17.27 * (EToTable[[#This Row],[Tdew]]) / (EToTable[[#This Row],[Tdew]]+237.3)), "")</f>
        <v/>
      </c>
      <c r="W253" s="30" t="str">
        <f xml:space="preserve"> EToTable[[#This Row],[e° (Tdew)]]</f>
        <v/>
      </c>
      <c r="X253" s="28" t="str">
        <f>IF(AND(ISNUMBER(EToTable[[#This Row],[es]]), ISNUMBER(EToTable[[#This Row],[ea]])), EToTable[[#This Row],[es]]-EToTable[[#This Row],[ea]], "")</f>
        <v/>
      </c>
      <c r="Y253" s="35" t="str">
        <f>IF(ISNUMBER(EToTable[[#This Row],[Ra]]), (as+bs)*EToTable[[#This Row],[Ra]], "")</f>
        <v/>
      </c>
      <c r="Z253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3" s="35" t="str">
        <f>IF(ISNUMBER(EToTable[[#This Row],[Rs]]), (1-albedo)*EToTable[[#This Row],[Rs]], "")</f>
        <v/>
      </c>
      <c r="AB253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3" s="35" t="str">
        <f>IF(AND(ISNUMBER(EToTable[[#This Row],[Rns]]), ISNUMBER(EToTable[[#This Row],[Rnl]])), EToTable[[#This Row],[Rns]]-EToTable[[#This Row],[Rnl]], "")</f>
        <v/>
      </c>
      <c r="AD253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3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  <row r="254" spans="1:31" x14ac:dyDescent="0.25">
      <c r="A254" s="20"/>
      <c r="B254" s="21"/>
      <c r="C254" s="22"/>
      <c r="D254" s="23"/>
      <c r="E254" s="46"/>
      <c r="F254" s="23"/>
      <c r="G254" s="45" t="str">
        <f xml:space="preserve"> IF( AND(ISNUMBER(EToTable[[#This Row],[Тмин
(°С)]]), ISNUMBER(EToTable[[#This Row],[Тмакс
(°С)]])), (EToTable[[#This Row],[Тмин
(°С)]]+EToTable[[#This Row],[Тмакс
(°С)]])/2, "")</f>
        <v/>
      </c>
      <c r="H254" s="44" t="str">
        <f>IF(AND(ISNUMBER(EToTable[[#This Row],[Сана]]), ISNUMBER(EToTable[[#This Row],[Тмин
(°С)]])), EToTable[[#This Row],[Тмин
(°С)]]-TdewSubtract, "")</f>
        <v/>
      </c>
      <c r="I254" s="38" t="str">
        <f>IF(ISNUMBER(EToTable[[#This Row],[Сана]]), _xlfn.DAYS(EToTable[[#This Row],[Сана]], "1/1/" &amp; YEAR(EToTable[[#This Row],[Сана]])) + 1, "")</f>
        <v/>
      </c>
      <c r="J254" s="35" t="str">
        <f>IF(AND(ISNUMBER(Altitude), ISNUMBER(EToTable[[#This Row],[Сана]])),  ROUND(101.3 * POWER( (293-0.0065 * Altitude) / 293, 5.26), 2), "")</f>
        <v/>
      </c>
      <c r="K254" s="33" t="str">
        <f>IF(ISNUMBER(EToTable[[#This Row],[P]]), (Cp * EToTable[[#This Row],[P]]) / (0.622 * 2.45), "")</f>
        <v/>
      </c>
      <c r="L254" s="35" t="str">
        <f>IF( ISNUMBER(EToTable[[#This Row],[Tmean]]), ROUND((4098 * (0.6108 * EXP((17.27 * EToTable[[#This Row],[Tmean]]) / (EToTable[[#This Row],[Tmean]] + 237.3)))) / ((EToTable[[#This Row],[Tmean]] + 237.3) ^ 2), 4), "")</f>
        <v/>
      </c>
      <c r="M254" s="35" t="str">
        <f>IF(ISNUMBER(EToTable[[#This Row],[J]]), 0.409  * SIN( (2*PI()/365) * EToTable[[#This Row],[J]] - 1.39), "")</f>
        <v/>
      </c>
      <c r="N254" s="30" t="str">
        <f>IF(ISNUMBER(EToTable[[#This Row],[J]]), ROUND(1+0.033 * COS( (2*PI()/365) * EToTable[[#This Row],[J]]), 4), "")</f>
        <v/>
      </c>
      <c r="O254" s="36" t="str">
        <f>IF(AND(ISNUMBER(Latitude), ISNUMBER(EToTable[[#This Row],[Сана]])), ROUND((Latitude / 180) * PI(), 3), "")</f>
        <v/>
      </c>
      <c r="P254" s="35" t="str">
        <f>IF(AND(ISNUMBER(EToTable[[#This Row],[φ]]), ISNUMBER(EToTable[[#This Row],[δ (rad)]])), ACOS( - 1 * TAN(EToTable[[#This Row],[φ]]) * TAN(EToTable[[#This Row],[δ (rad)]])), "")</f>
        <v/>
      </c>
      <c r="Q254" s="35" t="str">
        <f xml:space="preserve"> IF(AND(ISNUMBER(EToTable[[#This Row],[ωs]]), ISNUMBER(EToTable[[#This Row],[dr]])), ((24 * 60) / 3.1416) * 0.082 * EToTable[[#This Row],[dr]] * ((EToTable[[#This Row],[ωs]] * SIN(EToTable[[#This Row],[φ]]) * SIN(EToTable[[#This Row],[δ (rad)]])) + (COS(EToTable[[#This Row],[φ]]) * COS(EToTable[[#This Row],[δ (rad)]]) * SIN(EToTable[[#This Row],[ωs]]))), "")</f>
        <v/>
      </c>
      <c r="R254" s="35" t="str">
        <f xml:space="preserve"> IF(ISNUMBER(EToTable[[#This Row],[ωs]]), ( 24 / PI()) * EToTable[[#This Row],[ωs]], "")</f>
        <v/>
      </c>
      <c r="S254" s="35" t="str">
        <f>IF(ISNUMBER(EToTable[[#This Row],[Тмин
(°С)]]), 0.6108 * EXP( 17.27 * EToTable[[#This Row],[Тмин
(°С)]] / (EToTable[[#This Row],[Тмин
(°С)]]+237.3)), "")</f>
        <v/>
      </c>
      <c r="T254" s="35" t="str">
        <f>IF(ISNUMBER(EToTable[[#This Row],[Тмакс
(°С)]]), 0.6108 * EXP( 17.27 * EToTable[[#This Row],[Тмакс
(°С)]] / (EToTable[[#This Row],[Тмакс
(°С)]]+237.3)), "")</f>
        <v/>
      </c>
      <c r="U254" s="35" t="str">
        <f>IF(AND(ISNUMBER(EToTable[[#This Row],[e° (Tmin)]]), ISNUMBER(EToTable[[#This Row],[e° (Tmax)]])), (EToTable[[#This Row],[e° (Tmax)]]+EToTable[[#This Row],[e° (Tmin)]])/2, "")</f>
        <v/>
      </c>
      <c r="V254" s="28" t="str">
        <f>IF(ISNUMBER(EToTable[[#This Row],[Tdew]]), 0.6108 * EXP( 17.27 * (EToTable[[#This Row],[Tdew]]) / (EToTable[[#This Row],[Tdew]]+237.3)), "")</f>
        <v/>
      </c>
      <c r="W254" s="30" t="str">
        <f xml:space="preserve"> EToTable[[#This Row],[e° (Tdew)]]</f>
        <v/>
      </c>
      <c r="X254" s="28" t="str">
        <f>IF(AND(ISNUMBER(EToTable[[#This Row],[es]]), ISNUMBER(EToTable[[#This Row],[ea]])), EToTable[[#This Row],[es]]-EToTable[[#This Row],[ea]], "")</f>
        <v/>
      </c>
      <c r="Y254" s="35" t="str">
        <f>IF(ISNUMBER(EToTable[[#This Row],[Ra]]), (as+bs)*EToTable[[#This Row],[Ra]], "")</f>
        <v/>
      </c>
      <c r="Z254" s="28" t="str">
        <f>IF(ISNUMBER(EToTable[[#This Row],[Ra]]), IF(ISNUMBER(EToTable[[#This Row],[Радиация
(MJ/м2/к)]]),EToTable[[#This Row],[Радиация
(MJ/м2/к)]], IF( ISNUMBER(EToTable[[#This Row],[Булут қоплама]]), (as + bs * (1-EToTable[[#This Row],[Булут қоплама]]))*EToTable[[#This Row],[Ra]], krs * SQRT( EToTable[[#This Row],[Тмакс
(°С)]]-EToTable[[#This Row],[Тмин
(°С)]] ) * EToTable[[#This Row],[Ra]] ) ), "")</f>
        <v/>
      </c>
      <c r="AA254" s="35" t="str">
        <f>IF(ISNUMBER(EToTable[[#This Row],[Rs]]), (1-albedo)*EToTable[[#This Row],[Rs]], "")</f>
        <v/>
      </c>
      <c r="AB254" s="35" t="str">
        <f>IF(ISNUMBER(EToTable[[#This Row],[Rso]]), StefanBoltzmann *
(( POWER(EToTable[[#This Row],[Тмакс
(°С)]]+273.16, 4) + POWER( EToTable[[#This Row],[Тмин
(°С)]]+273.16, 4) ) / 2 ) *
(0.34 - 0.14 * SQRT(EToTable[[#This Row],[ea]])) *
( (1.35 * EToTable[[#This Row],[Rs]]/EToTable[[#This Row],[Rso]]) - 0.35), "")</f>
        <v/>
      </c>
      <c r="AC254" s="35" t="str">
        <f>IF(AND(ISNUMBER(EToTable[[#This Row],[Rns]]), ISNUMBER(EToTable[[#This Row],[Rnl]])), EToTable[[#This Row],[Rns]]-EToTable[[#This Row],[Rnl]], "")</f>
        <v/>
      </c>
      <c r="AD254" s="35" t="str">
        <f>IF(ISNUMBER(EToTable[[#This Row],[Сана]]), IF(ISNUMBER(EToTable[[#This Row],[Шамол
(м/с)]]),
     IF(AnemometerHeight=2, MAX(EToTable[[#This Row],[Шамол
(м/с)]], 0.5),
     MAX( EToTable[[#This Row],[Шамол
(м/с)]] * 4.87 / LN(67.8 * AnemometerHeight - 5.42), 0.5)
), u2_default), "")</f>
        <v/>
      </c>
      <c r="AE254" s="24" t="str">
        <f xml:space="preserve"> IF(AND(ISNUMBER(Latitude), ISNUMBER(Altitude), ISNUMBER(EToTable[[#This Row],[Сана]]), ISNUMBER(EToTable[[#This Row],[Тмин
(°С)]]), ISNUMBER(EToTable[[#This Row],[Тмакс
(°С)]])),   ((0.408 * EToTable[[#This Row],[Δ]] * (EToTable[[#This Row],[Rn]]-0))
+ EToTable[[#This Row],[γ]] * (900 / (EToTable[[#This Row],[Tmean]]+273) ) * MAX( EToTable[[#This Row],[u2]], 0.5) * EToTable[[#This Row],[es - ea]]) / (EToTable[[#This Row],[Δ]]  + EToTable[[#This Row],[γ]]*(1+0.34 * MAX(EToTable[[#This Row],[u2]], 0.5))), "")</f>
        <v/>
      </c>
    </row>
  </sheetData>
  <sheetProtection insertRows="0" selectLockedCells="1" sort="0" autoFilter="0" pivotTables="0"/>
  <dataConsolidate/>
  <mergeCells count="2">
    <mergeCell ref="A2:C2"/>
    <mergeCell ref="D2:F2"/>
  </mergeCells>
  <phoneticPr fontId="11" type="noConversion"/>
  <dataValidations count="8">
    <dataValidation type="decimal" showErrorMessage="1" errorTitle="Хатолик" error="Кенглик -90 дан 90 гача бўлган ўнлик каср бўлиши мумкун" sqref="AE4" xr:uid="{C7A72ABA-BDD0-4D30-B517-0290584683EE}">
      <formula1>-90</formula1>
      <formula2>90</formula2>
    </dataValidation>
    <dataValidation type="decimal" showInputMessage="1" showErrorMessage="1" sqref="D3" xr:uid="{8FD47FD2-1E49-46E5-9DA9-4C7C1698FA07}">
      <formula1>-90</formula1>
      <formula2>90</formula2>
    </dataValidation>
    <dataValidation type="whole" showErrorMessage="1" errorTitle="Хатолик" error="Анемометрнинг баландлиги 2м дан 50мгача бўлиши мумкун" sqref="AE5" xr:uid="{CA397252-6128-432A-BF21-BCBFF6EDC76E}">
      <formula1>2</formula1>
      <formula2>50</formula2>
    </dataValidation>
    <dataValidation type="whole" allowBlank="1" showErrorMessage="1" errorTitle="Хатолик" error="Баландлик 0 - 5000 оралиқда бўлган рақам бўлиши мумкун" sqref="C5" xr:uid="{5269C136-629A-440E-8091-2801F4379B07}">
      <formula1>0</formula1>
      <formula2>5000</formula2>
    </dataValidation>
    <dataValidation type="date" operator="greaterThan" allowBlank="1" showInputMessage="1" showErrorMessage="1" errorTitle="Хатолик" error="Бу катакда фақат сана форматидаги матн ёзилиши мумкун" sqref="A10:A254" xr:uid="{46E4CAB9-0128-4D38-AE45-EF197739CFF6}">
      <formula1>1</formula1>
    </dataValidation>
    <dataValidation type="decimal" allowBlank="1" showInputMessage="1" showErrorMessage="1" errorTitle="Хатолик" error="Бу катакда -40 дан 60.00 гача бўлган ўнлик каср сақланиши мумкун" sqref="B10:C254" xr:uid="{4325C1B9-713F-465D-8302-18A195FD8D3E}">
      <formula1>-40</formula1>
      <formula2>60</formula2>
    </dataValidation>
    <dataValidation type="decimal" allowBlank="1" showErrorMessage="1" errorTitle="Хатолик" error="Булут қопламаси кўрсаткичи 0-1 оралиғида бўлади" sqref="E10:E254" xr:uid="{4E7443C4-0442-4B61-B5F7-DA97297E704D}">
      <formula1>0</formula1>
      <formula2>1</formula2>
    </dataValidation>
    <dataValidation type="decimal" allowBlank="1" showInputMessage="1" showErrorMessage="1" errorTitle="Хатолик" error="Қуёш радиацияси 0-45 оралиғида бўлиши мумкун" sqref="F10:F254" xr:uid="{6120CEBE-4884-4D3B-A572-F1DFB4B37DA1}">
      <formula1>0</formula1>
      <formula2>45</formula2>
    </dataValidation>
  </dataValidations>
  <pageMargins left="0.38" right="0.27" top="0.75" bottom="0.65" header="0.3" footer="0.3"/>
  <pageSetup paperSize="9" orientation="portrait" r:id="rId1"/>
  <headerFooter>
    <oddFooter>&amp;RБет &amp;P / &amp;N</oddFoot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D363-09B0-4E1F-B0CB-7A125BB61BBB}">
  <sheetPr codeName="Sheet5"/>
  <dimension ref="A1:D43"/>
  <sheetViews>
    <sheetView showGridLines="0" topLeftCell="A19" zoomScaleNormal="100" workbookViewId="0">
      <selection activeCell="G30" sqref="G30"/>
    </sheetView>
  </sheetViews>
  <sheetFormatPr defaultRowHeight="21" x14ac:dyDescent="0.35"/>
  <cols>
    <col min="1" max="1" width="3" style="18" customWidth="1"/>
    <col min="2" max="2" width="52.5703125" style="18" customWidth="1"/>
    <col min="3" max="3" width="13.85546875" style="18" customWidth="1"/>
    <col min="4" max="4" width="21.7109375" style="18" customWidth="1"/>
    <col min="5" max="16384" width="9.140625" style="18"/>
  </cols>
  <sheetData>
    <row r="1" spans="1:4" ht="31.5" customHeight="1" x14ac:dyDescent="0.35">
      <c r="A1" s="19"/>
      <c r="B1" s="27" t="s">
        <v>35</v>
      </c>
      <c r="C1" s="19"/>
      <c r="D1" s="19"/>
    </row>
    <row r="2" spans="1:4" x14ac:dyDescent="0.35">
      <c r="A2" s="19"/>
      <c r="B2" s="19"/>
      <c r="C2" s="19"/>
      <c r="D2" s="19"/>
    </row>
    <row r="3" spans="1:4" x14ac:dyDescent="0.35">
      <c r="A3" s="19"/>
      <c r="B3" s="19"/>
      <c r="C3" s="19"/>
      <c r="D3" s="19"/>
    </row>
    <row r="4" spans="1:4" x14ac:dyDescent="0.35">
      <c r="A4" s="19"/>
      <c r="B4" s="19"/>
      <c r="C4" s="19"/>
      <c r="D4" s="19"/>
    </row>
    <row r="5" spans="1:4" x14ac:dyDescent="0.35">
      <c r="A5" s="19"/>
      <c r="B5" s="19"/>
      <c r="C5" s="19"/>
      <c r="D5" s="19"/>
    </row>
    <row r="6" spans="1:4" x14ac:dyDescent="0.35">
      <c r="A6" s="19"/>
      <c r="B6" s="19"/>
      <c r="C6" s="19"/>
      <c r="D6" s="19"/>
    </row>
    <row r="7" spans="1:4" x14ac:dyDescent="0.35">
      <c r="A7" s="19"/>
      <c r="B7" s="19"/>
      <c r="C7" s="19"/>
      <c r="D7" s="19"/>
    </row>
    <row r="8" spans="1:4" x14ac:dyDescent="0.35">
      <c r="A8" s="19"/>
      <c r="B8" s="19"/>
      <c r="C8" s="19"/>
      <c r="D8" s="19"/>
    </row>
    <row r="9" spans="1:4" x14ac:dyDescent="0.35">
      <c r="A9" s="19"/>
      <c r="B9" s="19"/>
      <c r="C9" s="19"/>
      <c r="D9" s="19"/>
    </row>
    <row r="10" spans="1:4" x14ac:dyDescent="0.35">
      <c r="A10" s="19"/>
      <c r="B10" s="19"/>
      <c r="C10" s="19"/>
      <c r="D10" s="19"/>
    </row>
    <row r="11" spans="1:4" x14ac:dyDescent="0.35">
      <c r="A11" s="19"/>
      <c r="B11" s="39" t="s">
        <v>36</v>
      </c>
      <c r="C11" s="43">
        <f>4.903 * POWER(10, -9)</f>
        <v>4.9030000000000001E-9</v>
      </c>
      <c r="D11" s="19"/>
    </row>
    <row r="12" spans="1:4" x14ac:dyDescent="0.35">
      <c r="A12" s="19"/>
      <c r="B12" s="25"/>
      <c r="C12" s="7"/>
      <c r="D12" s="19"/>
    </row>
    <row r="13" spans="1:4" x14ac:dyDescent="0.35">
      <c r="A13" s="19"/>
      <c r="B13" s="25"/>
      <c r="C13" s="7"/>
      <c r="D13" s="19"/>
    </row>
    <row r="14" spans="1:4" x14ac:dyDescent="0.35">
      <c r="A14" s="19"/>
      <c r="B14" s="25"/>
      <c r="C14" s="7"/>
      <c r="D14" s="19"/>
    </row>
    <row r="15" spans="1:4" x14ac:dyDescent="0.35">
      <c r="A15" s="19"/>
      <c r="B15" s="25"/>
      <c r="C15" s="7"/>
      <c r="D15" s="19"/>
    </row>
    <row r="16" spans="1:4" x14ac:dyDescent="0.35">
      <c r="A16" s="19"/>
      <c r="B16" s="25"/>
      <c r="C16" s="7"/>
      <c r="D16" s="19"/>
    </row>
    <row r="17" spans="1:4" x14ac:dyDescent="0.35">
      <c r="A17" s="19"/>
      <c r="B17" s="25"/>
      <c r="C17" s="7"/>
      <c r="D17" s="19"/>
    </row>
    <row r="18" spans="1:4" ht="24" x14ac:dyDescent="0.35">
      <c r="A18" s="19"/>
      <c r="B18" s="39" t="s">
        <v>37</v>
      </c>
      <c r="C18" s="42">
        <v>0.25</v>
      </c>
      <c r="D18" s="19"/>
    </row>
    <row r="19" spans="1:4" ht="24" x14ac:dyDescent="0.35">
      <c r="A19" s="19"/>
      <c r="B19" s="39" t="s">
        <v>38</v>
      </c>
      <c r="C19" s="42">
        <v>0.5</v>
      </c>
      <c r="D19" s="19"/>
    </row>
    <row r="20" spans="1:4" x14ac:dyDescent="0.35">
      <c r="A20" s="19"/>
      <c r="B20" s="25"/>
      <c r="C20" s="7"/>
      <c r="D20" s="19"/>
    </row>
    <row r="21" spans="1:4" x14ac:dyDescent="0.35">
      <c r="A21" s="19"/>
      <c r="B21" s="25"/>
      <c r="C21" s="7"/>
      <c r="D21" s="19"/>
    </row>
    <row r="22" spans="1:4" x14ac:dyDescent="0.35">
      <c r="A22" s="19"/>
      <c r="B22" s="25"/>
      <c r="C22" s="7"/>
      <c r="D22" s="19"/>
    </row>
    <row r="23" spans="1:4" x14ac:dyDescent="0.35">
      <c r="A23" s="19"/>
      <c r="B23" s="40" t="s">
        <v>29</v>
      </c>
      <c r="C23" s="42">
        <v>0.23</v>
      </c>
      <c r="D23" s="19"/>
    </row>
    <row r="24" spans="1:4" x14ac:dyDescent="0.35">
      <c r="A24" s="19"/>
      <c r="B24" s="26"/>
      <c r="C24" s="7"/>
      <c r="D24" s="19"/>
    </row>
    <row r="25" spans="1:4" x14ac:dyDescent="0.35">
      <c r="A25" s="19"/>
      <c r="B25" s="26"/>
      <c r="C25" s="7"/>
      <c r="D25" s="19"/>
    </row>
    <row r="26" spans="1:4" x14ac:dyDescent="0.35">
      <c r="A26" s="19"/>
      <c r="B26" s="26"/>
      <c r="C26" s="7"/>
      <c r="D26" s="19"/>
    </row>
    <row r="27" spans="1:4" ht="24" x14ac:dyDescent="0.35">
      <c r="A27" s="19"/>
      <c r="B27" s="39" t="s">
        <v>39</v>
      </c>
      <c r="C27" s="42">
        <v>1.5</v>
      </c>
      <c r="D27" s="19"/>
    </row>
    <row r="28" spans="1:4" x14ac:dyDescent="0.35">
      <c r="A28" s="19"/>
      <c r="B28" s="25"/>
      <c r="C28" s="7"/>
      <c r="D28" s="19"/>
    </row>
    <row r="29" spans="1:4" x14ac:dyDescent="0.35">
      <c r="A29" s="19"/>
      <c r="B29" s="25"/>
      <c r="C29" s="7"/>
      <c r="D29" s="19"/>
    </row>
    <row r="30" spans="1:4" ht="11.25" customHeight="1" x14ac:dyDescent="0.35">
      <c r="A30" s="19"/>
      <c r="B30" s="25"/>
      <c r="C30" s="7"/>
      <c r="D30" s="19"/>
    </row>
    <row r="31" spans="1:4" ht="24" x14ac:dyDescent="0.35">
      <c r="A31" s="19"/>
      <c r="B31" s="39" t="s">
        <v>40</v>
      </c>
      <c r="C31" s="42">
        <f>1.013 * POWER(10, -3)</f>
        <v>1.013E-3</v>
      </c>
      <c r="D31" s="19"/>
    </row>
    <row r="32" spans="1:4" x14ac:dyDescent="0.35">
      <c r="A32" s="19"/>
      <c r="B32" s="39"/>
      <c r="C32" s="7"/>
      <c r="D32" s="19"/>
    </row>
    <row r="33" spans="1:4" x14ac:dyDescent="0.35">
      <c r="A33" s="19"/>
      <c r="B33" s="39"/>
      <c r="C33" s="7"/>
      <c r="D33" s="19"/>
    </row>
    <row r="34" spans="1:4" x14ac:dyDescent="0.35">
      <c r="A34" s="19"/>
      <c r="B34" s="39"/>
      <c r="C34" s="7"/>
      <c r="D34" s="19"/>
    </row>
    <row r="35" spans="1:4" x14ac:dyDescent="0.35">
      <c r="A35" s="19"/>
      <c r="B35" s="39"/>
      <c r="C35" s="7"/>
      <c r="D35" s="19"/>
    </row>
    <row r="36" spans="1:4" x14ac:dyDescent="0.35">
      <c r="A36" s="19"/>
      <c r="B36" s="39"/>
      <c r="C36" s="7"/>
      <c r="D36" s="19"/>
    </row>
    <row r="37" spans="1:4" ht="24" x14ac:dyDescent="0.35">
      <c r="A37" s="19"/>
      <c r="B37" s="25" t="s">
        <v>42</v>
      </c>
      <c r="C37" s="41">
        <v>2</v>
      </c>
      <c r="D37" s="19" t="s">
        <v>41</v>
      </c>
    </row>
    <row r="38" spans="1:4" x14ac:dyDescent="0.35">
      <c r="A38" s="19"/>
      <c r="B38" s="25"/>
      <c r="C38" s="7"/>
      <c r="D38" s="19"/>
    </row>
    <row r="39" spans="1:4" x14ac:dyDescent="0.35">
      <c r="A39" s="19"/>
      <c r="B39" s="25"/>
      <c r="C39" s="7"/>
      <c r="D39" s="19"/>
    </row>
    <row r="40" spans="1:4" x14ac:dyDescent="0.35">
      <c r="A40" s="19"/>
      <c r="B40" s="25"/>
      <c r="C40" s="7"/>
      <c r="D40" s="19"/>
    </row>
    <row r="41" spans="1:4" x14ac:dyDescent="0.35">
      <c r="A41" s="19"/>
      <c r="B41" s="25"/>
      <c r="C41" s="7"/>
      <c r="D41" s="19"/>
    </row>
    <row r="42" spans="1:4" x14ac:dyDescent="0.35">
      <c r="A42" s="19"/>
      <c r="B42" s="25" t="s">
        <v>34</v>
      </c>
      <c r="C42" s="41">
        <v>0.16</v>
      </c>
      <c r="D42" s="19"/>
    </row>
    <row r="43" spans="1:4" x14ac:dyDescent="0.35">
      <c r="A43" s="19"/>
      <c r="B43" s="19"/>
      <c r="C43" s="19"/>
      <c r="D43" s="19"/>
    </row>
  </sheetData>
  <pageMargins left="0.44" right="0.41" top="0.75" bottom="0.75" header="0.3" footer="0.3"/>
  <pageSetup paperSize="9" orientation="portrait" r:id="rId1"/>
  <headerFooter>
    <oddFooter>&amp;RБет &amp;P / &amp;N</oddFooter>
  </headerFooter>
  <rowBreaks count="1" manualBreakCount="1">
    <brk id="32" max="16383" man="1"/>
  </rowBreaks>
  <ignoredErrors>
    <ignoredError sqref="C31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A79E2-BB34-4117-A3B9-F07EF48969C7}">
  <sheetPr codeName="Sheet2"/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Qarmish</vt:lpstr>
      <vt:lpstr>Jadval</vt:lpstr>
      <vt:lpstr>Inputs</vt:lpstr>
      <vt:lpstr>About</vt:lpstr>
      <vt:lpstr>albedo</vt:lpstr>
      <vt:lpstr>Jadval!Altitude</vt:lpstr>
      <vt:lpstr>Qarmish!Altitude</vt:lpstr>
      <vt:lpstr>Jadval!AnemometerHeight</vt:lpstr>
      <vt:lpstr>Qarmish!AnemometerHeight</vt:lpstr>
      <vt:lpstr>as</vt:lpstr>
      <vt:lpstr>bs</vt:lpstr>
      <vt:lpstr>Cp</vt:lpstr>
      <vt:lpstr>Jadval!Elevation</vt:lpstr>
      <vt:lpstr>Qarmish!Elevation</vt:lpstr>
      <vt:lpstr>krs</vt:lpstr>
      <vt:lpstr>Jadval!Latitude</vt:lpstr>
      <vt:lpstr>Qarmish!Latitude</vt:lpstr>
      <vt:lpstr>Inputs!Print_Titles</vt:lpstr>
      <vt:lpstr>Jadval!Print_Titles</vt:lpstr>
      <vt:lpstr>Qarmish!Print_Titles</vt:lpstr>
      <vt:lpstr>StefanBoltzmann</vt:lpstr>
      <vt:lpstr>TdewSubtract</vt:lpstr>
      <vt:lpstr>u2_default</vt:lpstr>
    </vt:vector>
  </TitlesOfParts>
  <Company>Bahodir &amp; Sons Farms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ETo calculator</dc:title>
  <dc:creator>sherzodr</dc:creator>
  <cp:keywords>eto, evapotranspiration</cp:keywords>
  <cp:lastModifiedBy>sherzodr</cp:lastModifiedBy>
  <cp:lastPrinted>2021-04-03T21:46:00Z</cp:lastPrinted>
  <dcterms:created xsi:type="dcterms:W3CDTF">2021-03-18T11:09:26Z</dcterms:created>
  <dcterms:modified xsi:type="dcterms:W3CDTF">2021-04-04T22:31:32Z</dcterms:modified>
</cp:coreProperties>
</file>