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589018A4-215B-436C-8E19-D25A6B6B7213}" xr6:coauthVersionLast="46" xr6:coauthVersionMax="46" xr10:uidLastSave="{00000000-0000-0000-0000-000000000000}"/>
  <bookViews>
    <workbookView xWindow="-120" yWindow="-120" windowWidth="29040" windowHeight="15840" tabRatio="447" xr2:uid="{49EFD1A0-30FE-4D89-822D-832008CA9853}"/>
  </bookViews>
  <sheets>
    <sheet name="Jadval" sheetId="4" r:id="rId1"/>
    <sheet name="Inputs" sheetId="5" r:id="rId2"/>
    <sheet name="About" sheetId="2" r:id="rId3"/>
  </sheets>
  <definedNames>
    <definedName name="albedo">Inputs!$C$23</definedName>
    <definedName name="Altitude" localSheetId="0">Jadval!$C$5</definedName>
    <definedName name="Altitude">#REF!</definedName>
    <definedName name="AnemometerHeight" localSheetId="0">Jadval!$AE$5</definedName>
    <definedName name="AnemometerHeight">#REF!</definedName>
    <definedName name="as">Inputs!$C$18</definedName>
    <definedName name="bs">Inputs!$C$19</definedName>
    <definedName name="Cp">Inputs!$C$31</definedName>
    <definedName name="Elevation" localSheetId="0">Jadval!$C$5</definedName>
    <definedName name="Elevation">#REF!</definedName>
    <definedName name="krs">Inputs!$C$42</definedName>
    <definedName name="Latitude" localSheetId="0">Jadval!$AE$4</definedName>
    <definedName name="Latitude">#REF!</definedName>
    <definedName name="_xlnm.Print_Titles" localSheetId="1">Inputs!$1:$8</definedName>
    <definedName name="_xlnm.Print_Titles" localSheetId="0">Jadval!$A:$C,Jadval!$1:$9</definedName>
    <definedName name="StefanBoltzmann">Inputs!$C$11</definedName>
    <definedName name="TdewSubtract">Inputs!$C$37</definedName>
    <definedName name="u2_default">Inputs!$C$27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L11" i="4" s="1"/>
  <c r="H11" i="4"/>
  <c r="V11" i="4" s="1"/>
  <c r="W11" i="4" s="1"/>
  <c r="I11" i="4"/>
  <c r="N11" i="4" s="1"/>
  <c r="J11" i="4"/>
  <c r="K11" i="4" s="1"/>
  <c r="O11" i="4"/>
  <c r="S11" i="4"/>
  <c r="T11" i="4"/>
  <c r="AD11" i="4"/>
  <c r="U11" i="4" l="1"/>
  <c r="X11" i="4" s="1"/>
  <c r="M11" i="4"/>
  <c r="P11" i="4" s="1"/>
  <c r="Q11" i="4" s="1"/>
  <c r="Y11" i="4" l="1"/>
  <c r="Z11" i="4"/>
  <c r="AA11" i="4" s="1"/>
  <c r="R11" i="4"/>
  <c r="AB11" i="4" l="1"/>
  <c r="AC11" i="4" s="1"/>
  <c r="AE11" i="4" s="1"/>
  <c r="H10" i="4"/>
  <c r="V10" i="4" s="1"/>
  <c r="W10" i="4" s="1"/>
  <c r="O10" i="4"/>
  <c r="J10" i="4"/>
  <c r="AD10" i="4"/>
  <c r="T10" i="4" l="1"/>
  <c r="S10" i="4"/>
  <c r="I10" i="4"/>
  <c r="N10" i="4" s="1"/>
  <c r="G10" i="4"/>
  <c r="L10" i="4" s="1"/>
  <c r="C31" i="5"/>
  <c r="C11" i="5"/>
  <c r="K10" i="4" l="1"/>
  <c r="U10" i="4"/>
  <c r="X10" i="4" s="1"/>
  <c r="M10" i="4"/>
  <c r="P10" i="4" s="1"/>
  <c r="Q10" i="4" l="1"/>
  <c r="Z10" i="4" s="1"/>
  <c r="R10" i="4"/>
  <c r="Y10" i="4" l="1"/>
  <c r="AB10" i="4" s="1"/>
  <c r="AA10" i="4"/>
  <c r="AC10" i="4" l="1"/>
  <c r="AE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9" authorId="0" shapeId="0" xr:uid="{6F07001A-A48D-4CCC-9BE1-265FD6D1C365}">
      <text>
        <r>
          <rPr>
            <sz val="9"/>
            <color indexed="81"/>
            <rFont val="Tahoma"/>
            <family val="2"/>
          </rPr>
          <t xml:space="preserve">
Куннинг минимал харорати</t>
        </r>
      </text>
    </comment>
    <comment ref="C9" authorId="0" shapeId="0" xr:uid="{2AE9DB05-FBD7-4BAF-B2BB-FABBD4A9D304}">
      <text>
        <r>
          <rPr>
            <sz val="9"/>
            <color indexed="81"/>
            <rFont val="Tahoma"/>
            <family val="2"/>
          </rPr>
          <t xml:space="preserve">
Куннинг максимал харорати</t>
        </r>
      </text>
    </comment>
    <comment ref="D9" authorId="0" shapeId="0" xr:uid="{8A9B778C-4DA0-4FE8-A2B1-80888323EB74}">
      <text>
        <r>
          <rPr>
            <sz val="9"/>
            <color indexed="81"/>
            <rFont val="Tahoma"/>
            <family val="2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E9" authorId="0" shapeId="0" xr:uid="{0E175D36-D2C0-4327-9A9E-EA4CB03C7A3A}">
      <text>
        <r>
          <rPr>
            <sz val="9"/>
            <color indexed="81"/>
            <rFont val="Tahoma"/>
            <family val="2"/>
          </rPr>
          <t xml:space="preserve">
Кун мобайнида неча соат Қуёшли (яъни, булутсиз) бўлган. Масалан,
0 - Қуёш чиқмади
5 - 5 соат мобайнида Қуёш чиқди. Куннинг қолган қисми булутли бўлди
Агар бу маълумот қайд қилинмаган бўлса катакни </t>
        </r>
        <r>
          <rPr>
            <b/>
            <sz val="9"/>
            <color indexed="81"/>
            <rFont val="Tahoma"/>
            <family val="2"/>
          </rPr>
          <t>БЎШ ҚОЛДИРИНГ!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2CF3DE7-4AB2-4059-AD52-4FF1D51A64E4}">
      <text>
        <r>
          <rPr>
            <sz val="9"/>
            <color indexed="81"/>
            <rFont val="Tahoma"/>
            <family val="2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G9" authorId="0" shapeId="0" xr:uid="{8896DCB6-C9AC-44DB-9522-F9083702E15D}">
      <text>
        <r>
          <rPr>
            <sz val="9"/>
            <color indexed="81"/>
            <rFont val="Tahoma"/>
            <family val="2"/>
          </rPr>
          <t xml:space="preserve">
Куннинг ўртача харорати</t>
        </r>
      </text>
    </comment>
    <comment ref="H9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I9" authorId="0" shapeId="0" xr:uid="{88D86B95-09C4-4C06-8E5E-CFAA6CF4EFDD}">
      <text>
        <r>
          <rPr>
            <sz val="9"/>
            <color indexed="81"/>
            <rFont val="Tahoma"/>
            <family val="2"/>
          </rPr>
          <t xml:space="preserve">
Куннинг тартиб рақами. 1-366 оралиқда бўлади</t>
        </r>
      </text>
    </comment>
    <comment ref="J9" authorId="0" shapeId="0" xr:uid="{2AF293EC-8B07-42ED-A50B-146EF9DCAD1E}">
      <text>
        <r>
          <rPr>
            <sz val="9"/>
            <color indexed="81"/>
            <rFont val="Tahoma"/>
            <family val="2"/>
          </rPr>
          <t xml:space="preserve">
Атмосфера босими. кПа да ифодаланади</t>
        </r>
      </text>
    </comment>
    <comment ref="K9" authorId="0" shapeId="0" xr:uid="{684C8427-C015-4CF4-8970-BB446DA2B195}">
      <text>
        <r>
          <rPr>
            <sz val="9"/>
            <color indexed="81"/>
            <rFont val="Tahoma"/>
            <family val="2"/>
          </rPr>
          <t xml:space="preserve">
Психрометрик константа. </t>
        </r>
      </text>
    </comment>
    <comment ref="L9" authorId="0" shapeId="0" xr:uid="{1825C989-3DBB-402D-B267-45E653CD975F}">
      <text>
        <r>
          <rPr>
            <sz val="9"/>
            <color indexed="81"/>
            <rFont val="Tahoma"/>
            <family val="2"/>
          </rPr>
          <t xml:space="preserve">
Хавонинг буғга тўйиниш босими коэффициенти</t>
        </r>
      </text>
    </comment>
    <comment ref="M9" authorId="0" shapeId="0" xr:uid="{C82A4413-5AB9-49E6-84ED-35341BA0148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N9" authorId="0" shapeId="0" xr:uid="{AE0FD1FF-41CE-4081-950F-1BFA21767F0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O9" authorId="0" shapeId="0" xr:uid="{7B02BF4A-2E8E-46F7-9A5D-878741756EB9}">
      <text>
        <r>
          <rPr>
            <sz val="9"/>
            <color indexed="81"/>
            <rFont val="Tahoma"/>
            <family val="2"/>
          </rPr>
          <t xml:space="preserve">
Кенгликнинг радиандаги ифодаси. </t>
        </r>
      </text>
    </comment>
    <comment ref="P9" authorId="0" shapeId="0" xr:uid="{BA8F2B4B-66B0-4704-90DF-193C6464F2D3}">
      <text>
        <r>
          <rPr>
            <sz val="9"/>
            <color indexed="81"/>
            <rFont val="Tahoma"/>
            <family val="2"/>
          </rPr>
          <t xml:space="preserve">
Кун ботиш соатининг бурчаги. Радианда.</t>
        </r>
      </text>
    </comment>
    <comment ref="Q9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R9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S9" authorId="0" shapeId="0" xr:uid="{F2105C3B-51E2-43C0-B8AF-9E0DF60D445A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T9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U9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V9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W9" authorId="0" shapeId="0" xr:uid="{57D80A27-4B92-491F-9E41-3ACD842CD1A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X9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Y9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Z9" authorId="0" shapeId="0" xr:uid="{4A24008F-18E8-4CEA-BBB8-F34B916C689F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A9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B9" authorId="0" shapeId="0" xr:uid="{9209FD01-5024-4CD5-989A-CA78721879AE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C9" authorId="0" shapeId="0" xr:uid="{F799411E-E86C-4617-8CB3-A8109E6BFF2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D9" authorId="0" shapeId="0" xr:uid="{94957E41-0242-4F7C-8873-E6DA10E43404}">
      <text>
        <r>
          <rPr>
            <sz val="9"/>
            <color indexed="81"/>
            <rFont val="Tahoma"/>
            <family val="2"/>
          </rPr>
          <t xml:space="preserve">
2м баландликдаги шамол тезлиги</t>
        </r>
      </text>
    </comment>
    <comment ref="AE9" authorId="0" shapeId="0" xr:uid="{5A5E528C-0052-4519-B8F5-6EE6EDA2B567}">
      <text>
        <r>
          <rPr>
            <sz val="9"/>
            <color indexed="81"/>
            <rFont val="Tahoma"/>
            <family val="2"/>
          </rPr>
          <t xml:space="preserve">
Эталон экин эвапотранспирацияси</t>
        </r>
      </text>
    </comment>
  </commentList>
</comments>
</file>

<file path=xl/sharedStrings.xml><?xml version="1.0" encoding="utf-8"?>
<sst xmlns="http://schemas.openxmlformats.org/spreadsheetml/2006/main" count="55" uniqueCount="55">
  <si>
    <t>Сана</t>
  </si>
  <si>
    <t>баландлиги (метр):</t>
  </si>
  <si>
    <t>Денгиз сатҳидан</t>
  </si>
  <si>
    <t>J</t>
  </si>
  <si>
    <t>γ</t>
  </si>
  <si>
    <t>P</t>
  </si>
  <si>
    <t>φ</t>
  </si>
  <si>
    <t>N</t>
  </si>
  <si>
    <t>Δ</t>
  </si>
  <si>
    <r>
      <t>e</t>
    </r>
    <r>
      <rPr>
        <vertAlign val="subscript"/>
        <sz val="12"/>
        <color theme="1"/>
        <rFont val="Times New Roman"/>
        <family val="1"/>
      </rPr>
      <t>s</t>
    </r>
  </si>
  <si>
    <r>
      <t>e° (T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>)</t>
    </r>
  </si>
  <si>
    <r>
      <t>T</t>
    </r>
    <r>
      <rPr>
        <vertAlign val="subscript"/>
        <sz val="12"/>
        <color theme="1"/>
        <rFont val="Times New Roman"/>
        <family val="1"/>
      </rPr>
      <t>mean</t>
    </r>
  </si>
  <si>
    <r>
      <t>d</t>
    </r>
    <r>
      <rPr>
        <vertAlign val="subscript"/>
        <sz val="12"/>
        <color theme="1"/>
        <rFont val="Times New Roman"/>
        <family val="1"/>
      </rPr>
      <t>r</t>
    </r>
  </si>
  <si>
    <r>
      <t>R</t>
    </r>
    <r>
      <rPr>
        <vertAlign val="subscript"/>
        <sz val="12"/>
        <color theme="1"/>
        <rFont val="Times New Roman"/>
        <family val="1"/>
      </rPr>
      <t>a</t>
    </r>
  </si>
  <si>
    <r>
      <t>e° (T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1"/>
      </rPr>
      <t>)</t>
    </r>
  </si>
  <si>
    <r>
      <t>e° (T</t>
    </r>
    <r>
      <rPr>
        <vertAlign val="subscript"/>
        <sz val="12"/>
        <color theme="1"/>
        <rFont val="Times New Roman"/>
        <family val="1"/>
      </rPr>
      <t>dew</t>
    </r>
    <r>
      <rPr>
        <sz val="12"/>
        <color theme="1"/>
        <rFont val="Times New Roman"/>
        <family val="1"/>
      </rPr>
      <t>)</t>
    </r>
  </si>
  <si>
    <r>
      <t>e</t>
    </r>
    <r>
      <rPr>
        <vertAlign val="subscript"/>
        <sz val="12"/>
        <color theme="1"/>
        <rFont val="Times New Roman"/>
        <family val="1"/>
      </rPr>
      <t>a</t>
    </r>
  </si>
  <si>
    <r>
      <t>e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- e</t>
    </r>
    <r>
      <rPr>
        <vertAlign val="subscript"/>
        <sz val="12"/>
        <color theme="1"/>
        <rFont val="Times New Roman"/>
        <family val="1"/>
      </rPr>
      <t>a</t>
    </r>
  </si>
  <si>
    <r>
      <t>R</t>
    </r>
    <r>
      <rPr>
        <vertAlign val="subscript"/>
        <sz val="12"/>
        <color theme="1"/>
        <rFont val="Times New Roman"/>
        <family val="1"/>
      </rPr>
      <t>so</t>
    </r>
  </si>
  <si>
    <r>
      <t>R</t>
    </r>
    <r>
      <rPr>
        <vertAlign val="subscript"/>
        <sz val="12"/>
        <color theme="1"/>
        <rFont val="Times New Roman"/>
        <family val="1"/>
      </rPr>
      <t>s</t>
    </r>
  </si>
  <si>
    <r>
      <t>R</t>
    </r>
    <r>
      <rPr>
        <vertAlign val="subscript"/>
        <sz val="12"/>
        <color theme="1"/>
        <rFont val="Times New Roman"/>
        <family val="1"/>
      </rPr>
      <t>ns</t>
    </r>
  </si>
  <si>
    <r>
      <t>R</t>
    </r>
    <r>
      <rPr>
        <vertAlign val="subscript"/>
        <sz val="12"/>
        <color theme="1"/>
        <rFont val="Times New Roman"/>
        <family val="1"/>
      </rPr>
      <t>nl</t>
    </r>
  </si>
  <si>
    <r>
      <t>R</t>
    </r>
    <r>
      <rPr>
        <vertAlign val="subscript"/>
        <sz val="12"/>
        <color theme="1"/>
        <rFont val="Times New Roman"/>
        <family val="1"/>
      </rPr>
      <t>n</t>
    </r>
  </si>
  <si>
    <r>
      <t>u</t>
    </r>
    <r>
      <rPr>
        <vertAlign val="subscript"/>
        <sz val="12"/>
        <color theme="1"/>
        <rFont val="Times New Roman"/>
        <family val="1"/>
      </rPr>
      <t>2</t>
    </r>
  </si>
  <si>
    <t>δ (rad)</t>
  </si>
  <si>
    <t>α</t>
  </si>
  <si>
    <r>
      <t>Т</t>
    </r>
    <r>
      <rPr>
        <vertAlign val="subscript"/>
        <sz val="12"/>
        <color theme="1"/>
        <rFont val="Calibri"/>
        <family val="2"/>
        <scheme val="minor"/>
      </rPr>
      <t>макс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</si>
  <si>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>Т</t>
    </r>
    <r>
      <rPr>
        <vertAlign val="subscript"/>
        <sz val="12"/>
        <color theme="1"/>
        <rFont val="Calibri"/>
        <family val="2"/>
        <scheme val="minor"/>
      </rPr>
      <t>мин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</si>
  <si>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 xml:space="preserve">Радиация
</t>
    </r>
    <r>
      <rPr>
        <sz val="9"/>
        <color theme="1"/>
        <rFont val="Calibri"/>
        <family val="2"/>
        <scheme val="minor"/>
      </rPr>
      <t>(MJ/м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/к)</t>
    </r>
  </si>
  <si>
    <r>
      <t xml:space="preserve">Шамол
</t>
    </r>
    <r>
      <rPr>
        <sz val="9"/>
        <color theme="1"/>
        <rFont val="Calibri"/>
        <family val="2"/>
        <scheme val="minor"/>
      </rPr>
      <t>(м/с)</t>
    </r>
  </si>
  <si>
    <t>kRs =</t>
  </si>
  <si>
    <t>Айрим константа ва таҳминлар</t>
  </si>
  <si>
    <t>Stefan-Boltzman константа  ( σ 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</si>
  <si>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</si>
  <si>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</si>
  <si>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</si>
  <si>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</si>
  <si>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</si>
  <si>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r>
      <t>T</t>
    </r>
    <r>
      <rPr>
        <vertAlign val="subscript"/>
        <sz val="16"/>
        <color theme="1"/>
        <rFont val="Calibri"/>
        <family val="2"/>
        <scheme val="minor"/>
      </rPr>
      <t>dew</t>
    </r>
    <r>
      <rPr>
        <sz val="16"/>
        <color theme="1"/>
        <rFont val="Calibri"/>
        <family val="2"/>
        <scheme val="minor"/>
      </rPr>
      <t xml:space="preserve"> = T</t>
    </r>
    <r>
      <rPr>
        <vertAlign val="subscript"/>
        <sz val="16"/>
        <color theme="1"/>
        <rFont val="Calibri"/>
        <family val="2"/>
        <scheme val="minor"/>
      </rPr>
      <t>min</t>
    </r>
    <r>
      <rPr>
        <sz val="16"/>
        <color theme="1"/>
        <rFont val="Calibri"/>
        <family val="2"/>
        <scheme val="minor"/>
      </rPr>
      <t xml:space="preserve"> - subtract(</t>
    </r>
  </si>
  <si>
    <r>
      <t>T</t>
    </r>
    <r>
      <rPr>
        <vertAlign val="subscript"/>
        <sz val="12"/>
        <color theme="1"/>
        <rFont val="Times New Roman"/>
        <family val="1"/>
      </rPr>
      <t>dew</t>
    </r>
  </si>
  <si>
    <t>Кенглик (ўнли каср)</t>
  </si>
  <si>
    <t>Қуёшли соат</t>
  </si>
  <si>
    <r>
      <t xml:space="preserve"> ET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
(мм)</t>
    </r>
  </si>
  <si>
    <t>Sherzod Ruzmetov</t>
  </si>
  <si>
    <t>sherzodr@gmail.com</t>
  </si>
  <si>
    <t>Author:</t>
  </si>
  <si>
    <t>E-mail:</t>
  </si>
  <si>
    <t>Released:</t>
  </si>
  <si>
    <t>URL:</t>
  </si>
  <si>
    <t>https://github.com/sherzodr/agriclimuz/raw/master/tools/PenmanMonteithCalculator.xlsx</t>
  </si>
  <si>
    <t>Parent project:</t>
  </si>
  <si>
    <t>https://github.com/sherzodr/agriclimuz</t>
  </si>
  <si>
    <r>
      <t>ω</t>
    </r>
    <r>
      <rPr>
        <vertAlign val="subscript"/>
        <sz val="12"/>
        <color theme="1"/>
        <rFont val="Times New Roman"/>
        <family val="1"/>
      </rPr>
      <t>s</t>
    </r>
  </si>
  <si>
    <t>Анемометр баландлиги</t>
  </si>
  <si>
    <t>Экин майдони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</si>
</sst>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_);\(0\)"/>
    <numFmt numFmtId="169" formatCode="[$-409]mmmm\ d\,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/>
    <xf numFmtId="0" fontId="0" fillId="0" borderId="0" xfId="0" applyBorder="1"/>
    <xf numFmtId="0" fontId="3" fillId="0" borderId="0" xfId="0" applyFont="1" applyAlignment="1" applyProtection="1">
      <alignment horizontal="center"/>
    </xf>
    <xf numFmtId="0" fontId="0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Protection="1"/>
    <xf numFmtId="0" fontId="0" fillId="3" borderId="0" xfId="0" applyFill="1"/>
    <xf numFmtId="0" fontId="4" fillId="3" borderId="0" xfId="0" applyFont="1" applyFill="1" applyAlignment="1" applyProtection="1">
      <alignment horizontal="left" vertical="center"/>
    </xf>
    <xf numFmtId="0" fontId="2" fillId="3" borderId="0" xfId="1" applyFill="1" applyBorder="1" applyAlignment="1" applyProtection="1">
      <alignment horizontal="left" vertical="center"/>
    </xf>
    <xf numFmtId="0" fontId="2" fillId="3" borderId="0" xfId="1" applyFill="1" applyBorder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2" fontId="0" fillId="0" borderId="0" xfId="0" applyNumberFormat="1"/>
    <xf numFmtId="0" fontId="10" fillId="8" borderId="0" xfId="0" applyFont="1" applyFill="1" applyAlignment="1">
      <alignment horizontal="center" wrapText="1"/>
    </xf>
    <xf numFmtId="0" fontId="12" fillId="0" borderId="0" xfId="0" applyFont="1"/>
    <xf numFmtId="0" fontId="12" fillId="3" borderId="0" xfId="0" applyFont="1" applyFill="1"/>
    <xf numFmtId="14" fontId="16" fillId="7" borderId="0" xfId="0" applyNumberFormat="1" applyFont="1" applyFill="1" applyAlignment="1" applyProtection="1">
      <alignment horizontal="center" vertical="center"/>
      <protection locked="0"/>
    </xf>
    <xf numFmtId="164" fontId="16" fillId="7" borderId="0" xfId="2" applyNumberFormat="1" applyFont="1" applyFill="1" applyAlignment="1" applyProtection="1">
      <alignment horizontal="center" vertical="center"/>
      <protection locked="0"/>
    </xf>
    <xf numFmtId="164" fontId="16" fillId="7" borderId="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Font="1" applyAlignment="1" applyProtection="1">
      <alignment horizontal="center" vertical="center"/>
      <protection locked="0"/>
    </xf>
    <xf numFmtId="2" fontId="16" fillId="9" borderId="0" xfId="2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/>
    <xf numFmtId="2" fontId="23" fillId="6" borderId="0" xfId="2" applyNumberFormat="1" applyFont="1" applyFill="1" applyAlignment="1">
      <alignment horizontal="center" vertical="center"/>
    </xf>
    <xf numFmtId="166" fontId="23" fillId="6" borderId="0" xfId="2" applyNumberFormat="1" applyFont="1" applyFill="1" applyAlignment="1">
      <alignment horizontal="center" vertical="center"/>
    </xf>
    <xf numFmtId="165" fontId="23" fillId="6" borderId="0" xfId="2" applyNumberFormat="1" applyFont="1" applyFill="1" applyAlignment="1">
      <alignment horizontal="center" vertical="center"/>
    </xf>
    <xf numFmtId="167" fontId="23" fillId="6" borderId="0" xfId="2" applyNumberFormat="1" applyFont="1" applyFill="1" applyAlignment="1">
      <alignment horizontal="center" vertical="center"/>
    </xf>
    <xf numFmtId="164" fontId="16" fillId="0" borderId="4" xfId="2" applyNumberFormat="1" applyFont="1" applyBorder="1" applyAlignment="1" applyProtection="1">
      <alignment horizontal="center" vertical="center"/>
      <protection locked="0"/>
    </xf>
    <xf numFmtId="2" fontId="23" fillId="6" borderId="0" xfId="2" applyNumberFormat="1" applyFont="1" applyFill="1" applyAlignment="1" applyProtection="1">
      <alignment horizontal="center" vertical="center"/>
    </xf>
    <xf numFmtId="165" fontId="23" fillId="6" borderId="0" xfId="2" applyNumberFormat="1" applyFont="1" applyFill="1" applyAlignment="1" applyProtection="1">
      <alignment horizontal="center" vertical="center"/>
    </xf>
    <xf numFmtId="168" fontId="23" fillId="6" borderId="0" xfId="2" applyNumberFormat="1" applyFont="1" applyFill="1" applyAlignment="1">
      <alignment horizontal="center" vertical="center"/>
    </xf>
    <xf numFmtId="168" fontId="23" fillId="6" borderId="0" xfId="2" applyNumberFormat="1" applyFont="1" applyFill="1" applyAlignment="1" applyProtection="1">
      <alignment horizontal="center" vertical="center"/>
    </xf>
    <xf numFmtId="0" fontId="24" fillId="3" borderId="0" xfId="0" applyFont="1" applyFill="1" applyAlignment="1">
      <alignment horizontal="right" vertical="center"/>
    </xf>
    <xf numFmtId="0" fontId="26" fillId="3" borderId="0" xfId="0" applyFont="1" applyFill="1" applyAlignment="1">
      <alignment horizontal="right" vertical="center"/>
    </xf>
    <xf numFmtId="0" fontId="15" fillId="2" borderId="1" xfId="1" applyFont="1" applyAlignment="1">
      <alignment horizontal="center" vertical="center"/>
    </xf>
    <xf numFmtId="0" fontId="15" fillId="2" borderId="1" xfId="1" applyFont="1" applyAlignment="1" applyProtection="1">
      <alignment horizontal="center" vertical="center"/>
      <protection locked="0"/>
    </xf>
    <xf numFmtId="11" fontId="15" fillId="2" borderId="1" xfId="1" applyNumberFormat="1" applyFont="1" applyAlignment="1" applyProtection="1">
      <alignment horizontal="center" vertical="center"/>
    </xf>
    <xf numFmtId="164" fontId="23" fillId="6" borderId="0" xfId="2" applyNumberFormat="1" applyFont="1" applyFill="1" applyAlignment="1">
      <alignment horizontal="center" vertical="center"/>
    </xf>
    <xf numFmtId="164" fontId="23" fillId="6" borderId="0" xfId="2" applyNumberFormat="1" applyFont="1" applyFill="1" applyAlignment="1" applyProtection="1">
      <alignment horizontal="center" vertical="center"/>
    </xf>
    <xf numFmtId="0" fontId="7" fillId="2" borderId="1" xfId="1" applyFont="1" applyAlignment="1" applyProtection="1">
      <alignment horizontal="center" vertical="center"/>
      <protection locked="0"/>
    </xf>
    <xf numFmtId="0" fontId="7" fillId="2" borderId="1" xfId="1" applyFont="1" applyAlignment="1" applyProtection="1">
      <alignment horizontal="center"/>
      <protection locked="0"/>
    </xf>
    <xf numFmtId="2" fontId="16" fillId="9" borderId="0" xfId="2" applyNumberFormat="1" applyFont="1" applyFill="1" applyAlignment="1" applyProtection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3"/>
    <xf numFmtId="169" fontId="0" fillId="0" borderId="0" xfId="0" applyNumberFormat="1"/>
    <xf numFmtId="0" fontId="30" fillId="0" borderId="0" xfId="0" applyFont="1" applyProtection="1"/>
    <xf numFmtId="43" fontId="0" fillId="0" borderId="0" xfId="2" applyFont="1" applyProtection="1"/>
    <xf numFmtId="0" fontId="5" fillId="3" borderId="0" xfId="0" applyFont="1" applyFill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2" fillId="2" borderId="1" xfId="1" applyAlignment="1" applyProtection="1">
      <alignment horizontal="left" vertical="center"/>
      <protection locked="0"/>
    </xf>
    <xf numFmtId="43" fontId="7" fillId="2" borderId="1" xfId="2" applyFont="1" applyFill="1" applyBorder="1" applyAlignment="1" applyProtection="1">
      <alignment horizontal="center" vertical="center"/>
      <protection locked="0"/>
    </xf>
  </cellXfs>
  <cellStyles count="4">
    <cellStyle name="Comma" xfId="2" builtinId="3"/>
    <cellStyle name="Hyperlink" xfId="3" builtinId="8"/>
    <cellStyle name="Input" xfId="1" builtinId="20" customBuiltin="1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</xdr:colOff>
      <xdr:row>6</xdr:row>
      <xdr:rowOff>47622</xdr:rowOff>
    </xdr:from>
    <xdr:to>
      <xdr:col>2</xdr:col>
      <xdr:colOff>647699</xdr:colOff>
      <xdr:row>7</xdr:row>
      <xdr:rowOff>388935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39687" y="1095372"/>
          <a:ext cx="1909762" cy="531813"/>
          <a:chOff x="39687" y="1428754"/>
          <a:chExt cx="2111375" cy="484188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76312" y="738192"/>
            <a:ext cx="238125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674690" y="1428754"/>
            <a:ext cx="1138272" cy="277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6</xdr:row>
      <xdr:rowOff>79375</xdr:rowOff>
    </xdr:from>
    <xdr:to>
      <xdr:col>6</xdr:col>
      <xdr:colOff>0</xdr:colOff>
      <xdr:row>7</xdr:row>
      <xdr:rowOff>388936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1952625" y="1127125"/>
          <a:ext cx="2262188" cy="500061"/>
          <a:chOff x="2184400" y="1459040"/>
          <a:chExt cx="2832101" cy="453901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481388" y="377828"/>
            <a:ext cx="238125" cy="283210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3065691" y="1459040"/>
            <a:ext cx="1451664" cy="2619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133350</xdr:rowOff>
    </xdr:from>
    <xdr:to>
      <xdr:col>3</xdr:col>
      <xdr:colOff>1352549</xdr:colOff>
      <xdr:row>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59626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Пенман</a:t>
          </a:r>
          <a:r>
            <a:rPr lang="en-US" sz="1200"/>
            <a:t>-</a:t>
          </a:r>
          <a:r>
            <a:rPr lang="uz-Cyrl-UZ" sz="1200"/>
            <a:t>Монтит</a:t>
          </a:r>
          <a:r>
            <a:rPr lang="uz-Cyrl-UZ" sz="1200" baseline="0"/>
            <a:t> модели учун етишмаётган маълумотларни таҳминанан ҳисоблашимиз мумкун. ФАОнинг йўриқномасига асосан иқлим</a:t>
          </a:r>
          <a:r>
            <a:rPr lang="en-US" sz="1200" baseline="0"/>
            <a:t>-</a:t>
          </a:r>
          <a:r>
            <a:rPr lang="uz-Cyrl-UZ" sz="1200" baseline="0"/>
            <a:t>муҳит ҳақида айрим константа ва таҳминларни аниқлашимиз керак бўлади.</a:t>
          </a:r>
        </a:p>
        <a:p>
          <a:endParaRPr lang="uz-Cyrl-UZ" sz="1200" baseline="0"/>
        </a:p>
        <a:p>
          <a:r>
            <a:rPr lang="uz-Cyrl-UZ" sz="1200" baseline="0"/>
            <a:t>Қуйидаги константалар ФАОнинг тавсиясига кўра Ўзбекистон иқлими (ёпиқ, чўл зонаси) учун аниқланган. Ҳеч қандай ўзгаришсиз ҳам Ўзбекистоннинг аксар вилоятларида тўғри ишлаши кутилади.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7</xdr:row>
      <xdr:rowOff>219076</xdr:rowOff>
    </xdr:from>
    <xdr:to>
      <xdr:col>3</xdr:col>
      <xdr:colOff>1333501</xdr:colOff>
      <xdr:row>9</xdr:row>
      <xdr:rowOff>200026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2219326"/>
          <a:ext cx="59436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константаси радиациянинг узун тўлқинларини ҳисоблашда ишлатилади. Қаранг:  № 39</a:t>
          </a:r>
          <a:endParaRPr lang="en-US" sz="1200"/>
        </a:p>
      </xdr:txBody>
    </xdr:sp>
    <xdr:clientData/>
  </xdr:twoCellAnchor>
  <xdr:twoCellAnchor>
    <xdr:from>
      <xdr:col>0</xdr:col>
      <xdr:colOff>38099</xdr:colOff>
      <xdr:row>11</xdr:row>
      <xdr:rowOff>123824</xdr:rowOff>
    </xdr:from>
    <xdr:to>
      <xdr:col>3</xdr:col>
      <xdr:colOff>1409700</xdr:colOff>
      <xdr:row>16</xdr:row>
      <xdr:rowOff>228599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38099" y="3190874"/>
          <a:ext cx="6000751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uz-Cyrl-UZ" sz="1200" baseline="0"/>
            <a:t>булутсиз кунда Қуёш радиациянинг ерга етиб келадиган улушини аниқлайди. Ангстром формуласида ишлатилади. Одатда бу улуш </a:t>
          </a:r>
          <a:r>
            <a:rPr lang="uz-Cyrl-UZ" sz="1200" b="1" baseline="0"/>
            <a:t>0.75</a:t>
          </a:r>
          <a:r>
            <a:rPr lang="uz-Cyrl-UZ" sz="1200" baseline="0"/>
            <a:t> (75%) га тенг. Аммо айрим иқлимларда бу бошқача бўлиши мумкун. Шу сабаб бу коэффициентлар калибровка қилиниши кутилади. </a:t>
          </a:r>
        </a:p>
        <a:p>
          <a:endParaRPr lang="uz-Cyrl-UZ" sz="1200" baseline="0"/>
        </a:p>
        <a:p>
          <a:r>
            <a:rPr lang="uz-Cyrl-UZ" sz="1200" baseline="0"/>
            <a:t>ФАОнигн тавсиясига кўра калибровка қилинган рақамлар бўлмаса, бу иккита константа тегишли равишда </a:t>
          </a:r>
          <a:r>
            <a:rPr lang="uz-Cyrl-UZ" sz="1200" b="1" baseline="0"/>
            <a:t>0.25</a:t>
          </a:r>
          <a:r>
            <a:rPr lang="uz-Cyrl-UZ" sz="1200" baseline="0"/>
            <a:t> ва </a:t>
          </a:r>
          <a:r>
            <a:rPr lang="uz-Cyrl-UZ" sz="1200" b="1" baseline="0"/>
            <a:t>0.50</a:t>
          </a:r>
          <a:r>
            <a:rPr lang="uz-Cyrl-UZ" sz="1200" baseline="0"/>
            <a:t> деб белгиланиши керак. Қаранг: № 35.</a:t>
          </a:r>
          <a:endParaRPr lang="en-US" sz="1200" baseline="0"/>
        </a:p>
      </xdr:txBody>
    </xdr:sp>
    <xdr:clientData/>
  </xdr:twoCellAnchor>
  <xdr:twoCellAnchor>
    <xdr:from>
      <xdr:col>0</xdr:col>
      <xdr:colOff>114300</xdr:colOff>
      <xdr:row>7</xdr:row>
      <xdr:rowOff>0</xdr:rowOff>
    </xdr:from>
    <xdr:to>
      <xdr:col>3</xdr:col>
      <xdr:colOff>1247775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19</xdr:row>
      <xdr:rowOff>38099</xdr:rowOff>
    </xdr:from>
    <xdr:to>
      <xdr:col>3</xdr:col>
      <xdr:colOff>1362075</xdr:colOff>
      <xdr:row>21</xdr:row>
      <xdr:rowOff>209550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5314949"/>
          <a:ext cx="5972176" cy="704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Албедо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Қуёш</a:t>
          </a:r>
          <a:r>
            <a:rPr lang="uz-Cyrl-UZ" sz="1200" baseline="0"/>
            <a:t> нурининг экин майдонидан акс этадиган улушини аниқлайди. Бу эталон экинга ҳос коэффициент. ФАОга кўра бу кўрсаткич </a:t>
          </a:r>
          <a:r>
            <a:rPr lang="uz-Cyrl-UZ" sz="1200" b="1" baseline="0"/>
            <a:t>0.23</a:t>
          </a:r>
          <a:r>
            <a:rPr lang="uz-Cyrl-UZ" sz="1200" baseline="0"/>
            <a:t> бўлиши керак. Қаранг: № 38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23</xdr:row>
      <xdr:rowOff>28575</xdr:rowOff>
    </xdr:from>
    <xdr:to>
      <xdr:col>3</xdr:col>
      <xdr:colOff>1333499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6372225"/>
          <a:ext cx="5943601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</a:t>
          </a:r>
          <a:r>
            <a:rPr lang="uz-Cyrl-UZ" sz="1200" b="1"/>
            <a:t>шамол тезлиги (</a:t>
          </a:r>
          <a:r>
            <a:rPr lang="en-US" sz="1200" b="1"/>
            <a:t>u</a:t>
          </a:r>
          <a:r>
            <a:rPr lang="en-US" sz="1200" b="1" baseline="-25000"/>
            <a:t>2</a:t>
          </a:r>
          <a:r>
            <a:rPr lang="en-US" sz="1200"/>
            <a:t>)</a:t>
          </a:r>
          <a:r>
            <a:rPr lang="uz-Cyrl-UZ" sz="1200" baseline="0"/>
            <a:t> қайд қилинмаган бўлса, ФАОнинг тавсиясига кўра </a:t>
          </a:r>
          <a:r>
            <a:rPr lang="en-US" sz="1200" b="1" baseline="0"/>
            <a:t>2</a:t>
          </a:r>
          <a:r>
            <a:rPr lang="uz-Cyrl-UZ" sz="1200" b="1" baseline="0"/>
            <a:t>м/с</a:t>
          </a:r>
          <a:r>
            <a:rPr lang="uz-Cyrl-UZ" sz="1200" baseline="0"/>
            <a:t> вақтинчалик қиймат сифатида ишлатилиши керак. Бу Жаҳондаги 2 000 та станциянинг ўртача кўрсаткичи. Ўзбекистон иқлими учун ҳам бу ўринли таҳмин. Қаранг: Жадвал № 4</a:t>
          </a:r>
        </a:p>
      </xdr:txBody>
    </xdr:sp>
    <xdr:clientData/>
  </xdr:twoCellAnchor>
  <xdr:twoCellAnchor>
    <xdr:from>
      <xdr:col>0</xdr:col>
      <xdr:colOff>19049</xdr:colOff>
      <xdr:row>27</xdr:row>
      <xdr:rowOff>19050</xdr:rowOff>
    </xdr:from>
    <xdr:to>
      <xdr:col>3</xdr:col>
      <xdr:colOff>1352550</xdr:colOff>
      <xdr:row>30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7467600"/>
          <a:ext cx="5962651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Нам</a:t>
          </a:r>
          <a:r>
            <a:rPr lang="uz-Cyrl-UZ" sz="1200" baseline="0"/>
            <a:t> хавонинг иссиқлик сиғими. Бу маълум баландликдаги психрометрик константани ҳисоблаш учун ишлатилади. Қаранг № 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31</xdr:row>
      <xdr:rowOff>123825</xdr:rowOff>
    </xdr:from>
    <xdr:to>
      <xdr:col>3</xdr:col>
      <xdr:colOff>1381125</xdr:colOff>
      <xdr:row>35</xdr:row>
      <xdr:rowOff>257176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8553450"/>
          <a:ext cx="5991226" cy="1200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Шудринг нуқтаси</a:t>
          </a:r>
          <a:r>
            <a:rPr lang="uz-Cyrl-UZ" sz="1200" baseline="0"/>
            <a:t> нисбий намликни таҳмин қилиш учун жуда муҳим кўрсаткичлардан ҳисобланади. Шудринг нуқтаси бўлмаган ҳолда биз уни таҳмин қилишимиз мумкун эмас. ФАОнинг тавсиясига кўра, Ўзбекистон иқлимида шудринг нуқтаси куннинг минимал хароратидан </a:t>
          </a:r>
          <a:r>
            <a:rPr lang="uz-Cyrl-UZ" sz="1200" b="1" baseline="0"/>
            <a:t>2</a:t>
          </a:r>
          <a:r>
            <a:rPr lang="en-US" sz="1200" b="1" baseline="0"/>
            <a:t>-4</a:t>
          </a:r>
          <a:r>
            <a:rPr lang="uz-Cyrl-UZ" sz="1200" baseline="0"/>
            <a:t> даража паст бўларкан. Аммо нам иқлимларда бу фарқ </a:t>
          </a:r>
          <a:r>
            <a:rPr lang="uz-Cyrl-UZ" sz="1200" b="1" baseline="0"/>
            <a:t>0</a:t>
          </a:r>
          <a:r>
            <a:rPr lang="uz-Cyrl-UZ" sz="1200" baseline="0"/>
            <a:t> бўлиши ҳам мумкун. Қаранг: № 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37</xdr:row>
      <xdr:rowOff>95248</xdr:rowOff>
    </xdr:from>
    <xdr:to>
      <xdr:col>3</xdr:col>
      <xdr:colOff>1381125</xdr:colOff>
      <xdr:row>40</xdr:row>
      <xdr:rowOff>209549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10163173"/>
          <a:ext cx="5991226" cy="914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Қуёш</a:t>
          </a:r>
          <a:r>
            <a:rPr lang="uz-Cyrl-UZ" sz="1200" baseline="0"/>
            <a:t> радиацияси қайд қилинмаган бўлса биз ФАОнинг тавсиясига кўра Харгривс ва Самани тенгламасига мурожат қиламиз.  </a:t>
          </a:r>
          <a:r>
            <a:rPr lang="en-US" sz="1200" b="1" baseline="0"/>
            <a:t>kRs</a:t>
          </a:r>
          <a:r>
            <a:rPr lang="en-US" sz="1200" baseline="0"/>
            <a:t> </a:t>
          </a:r>
          <a:r>
            <a:rPr lang="uz-Cyrl-UZ" sz="1200" baseline="0"/>
            <a:t>коэффициенти Ўзбекистон (ёпиқ ўлка) шароити учун </a:t>
          </a:r>
          <a:r>
            <a:rPr lang="uz-Cyrl-UZ" sz="1200" b="1" baseline="0"/>
            <a:t>0.16</a:t>
          </a:r>
          <a:r>
            <a:rPr lang="uz-Cyrl-UZ" sz="1200" baseline="0"/>
            <a:t> қилиб белгиланади. Соҳилли ўлкалар учун бу кўрсаткич </a:t>
          </a:r>
          <a:r>
            <a:rPr lang="uz-Cyrl-UZ" sz="1200" b="1" baseline="0"/>
            <a:t>0.19</a:t>
          </a:r>
          <a:r>
            <a:rPr lang="uz-Cyrl-UZ" sz="1200" baseline="0"/>
            <a:t> бўлади. Қаранг: № 50. </a:t>
          </a:r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9:AE11" totalsRowShown="0" headerRowDxfId="32" dataDxfId="31">
  <autoFilter ref="A9:AE11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55BB34F4-B6C5-485F-A788-74EBA6A46346}" name="Сана" dataDxfId="30"/>
    <tableColumn id="2" xr3:uid="{0343CEB4-F964-43A1-BDB3-F2FEF6A7C729}" name="Тмин_x000a_(°С)" dataDxfId="29" dataCellStyle="Comma"/>
    <tableColumn id="3" xr3:uid="{9BD57D35-89FF-4084-9359-B7214AD803FE}" name="Тмакс_x000a_(°С)" dataDxfId="28" dataCellStyle="Comma"/>
    <tableColumn id="6" xr3:uid="{41B592D5-95B1-44E5-A64B-BDDC9D6D5BCA}" name="Шамол_x000a_(м/с)" dataDxfId="27" dataCellStyle="Comma"/>
    <tableColumn id="20" xr3:uid="{2ABE4840-178F-4818-A24E-0EF1AE56B41F}" name="Қуёшли соат" dataDxfId="1" dataCellStyle="Comma"/>
    <tableColumn id="27" xr3:uid="{026FEEB6-B796-4EDB-9611-B4B15F3B7F32}" name="Радиация_x000a_(MJ/м2/к)" dataDxfId="0" dataCellStyle="Comma"/>
    <tableColumn id="21" xr3:uid="{A535BD23-5121-4397-AC1B-E39E70B75654}" name="Tmean" dataDxfId="26" dataCellStyle="Comma">
      <calculatedColumnFormula xml:space="preserve"> IF( AND(ISNUMBER(EToTable[[#This Row],[Тмин
(°С)]]), ISNUMBER(EToTable[[#This Row],[Тмакс
(°С)]])), (EToTable[[#This Row],[Тмин
(°С)]]+EToTable[[#This Row],[Тмакс
(°С)]])/2, "")</calculatedColumnFormula>
    </tableColumn>
    <tableColumn id="4" xr3:uid="{28F03338-A80A-46CA-90C2-3EE3FE3141B5}" name="Tdew" dataDxfId="25" dataCellStyle="Comma">
      <calculatedColumnFormula>IF(AND(ISNUMBER(EToTable[[#This Row],[Сана]]), ISNUMBER(EToTable[[#This Row],[Тмин
(°С)]])), EToTable[[#This Row],[Тмин
(°С)]]-TdewSubtract, "")</calculatedColumnFormula>
    </tableColumn>
    <tableColumn id="22" xr3:uid="{72ED62CD-F87B-4F4E-8A95-741E4046A8D2}" name="J" dataDxfId="24" dataCellStyle="Comma">
      <calculatedColumnFormula>IF(ISNUMBER(EToTable[[#This Row],[Сана]]), _xlfn.DAYS(EToTable[[#This Row],[Сана]], "1/1/" &amp; YEAR(EToTable[[#This Row],[Сана]])) + 1, "")</calculatedColumnFormula>
    </tableColumn>
    <tableColumn id="34" xr3:uid="{91194067-8744-4547-AC20-6D98CC22490B}" name="P" dataDxfId="23" dataCellStyle="Comma">
      <calculatedColumnFormula>IF(AND(ISNUMBER(Altitude), ISNUMBER(EToTable[[#This Row],[Сана]])),  ROUND(101.3 * POWER( (293-0.0065 * Altitude) / 293, 5.26), 2), "")</calculatedColumnFormula>
    </tableColumn>
    <tableColumn id="33" xr3:uid="{29003213-DC54-4480-A40A-0FC6ABBE0369}" name="γ" dataDxfId="22" dataCellStyle="Comma">
      <calculatedColumnFormula>IF(ISNUMBER(EToTable[[#This Row],[P]]), (Cp * EToTable[[#This Row],[P]]) / (0.622 * 2.45), "")</calculatedColumnFormula>
    </tableColumn>
    <tableColumn id="19" xr3:uid="{0E062F52-C43F-4056-A51C-394BD475D85F}" name="Δ" dataDxfId="21" dataCellStyle="Comma">
      <calculatedColumnFormula>IF( ISNUMBER(EToTable[[#This Row],[Tmean]]), ROUND((4098 * (0.6108 * EXP((17.27 * EToTable[[#This Row],[Tmean]]) / (EToTable[[#This Row],[Tmean]] + 237.3)))) / ((EToTable[[#This Row],[Tmean]] + 237.3) ^ 2), 4), "")</calculatedColumnFormula>
    </tableColumn>
    <tableColumn id="18" xr3:uid="{76882BE6-D768-4B05-B6A0-08F20B3C673F}" name="δ (rad)" dataDxfId="20" dataCellStyle="Comma">
      <calculatedColumnFormula>IF(ISNUMBER(EToTable[[#This Row],[J]]), 0.409  * SIN( (2*PI()/365) * EToTable[[#This Row],[J]] - 1.39), "")</calculatedColumnFormula>
    </tableColumn>
    <tableColumn id="17" xr3:uid="{A21CD0BD-4854-4025-84DD-72F473757E0B}" name="dr" dataDxfId="19" dataCellStyle="Comma">
      <calculatedColumnFormula>IF(ISNUMBER(EToTable[[#This Row],[J]]), ROUND(1+0.033 * COS( (2*PI()/365) * EToTable[[#This Row],[J]]), 4), "")</calculatedColumnFormula>
    </tableColumn>
    <tableColumn id="23" xr3:uid="{CE40DA70-CBFE-48A6-AC64-4663E945330A}" name="φ" dataDxfId="18" dataCellStyle="Comma">
      <calculatedColumnFormula>IF(AND(ISNUMBER(Latitude), ISNUMBER(EToTable[[#This Row],[Сана]])), ROUND((Latitude / 180) * PI(), 3), "")</calculatedColumnFormula>
    </tableColumn>
    <tableColumn id="16" xr3:uid="{F874822E-F3EF-4453-A539-2D54B0627751}" name="ωs" dataDxfId="17" dataCellStyle="Comma">
      <calculatedColumnFormula>IF(AND(ISNUMBER(EToTable[[#This Row],[φ]]), ISNUMBER(EToTable[[#This Row],[δ (rad)]])), ACOS( - 1 * TAN(EToTable[[#This Row],[φ]]) * TAN(EToTable[[#This Row],[δ (rad)]])), "")</calculatedColumnFormula>
    </tableColumn>
    <tableColumn id="15" xr3:uid="{8FD74915-A745-43A9-912D-0965AB100C05}" name="Ra" dataDxfId="16" dataCellStyle="Comma">
      <calculatedColumnFormula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calculatedColumnFormula>
    </tableColumn>
    <tableColumn id="14" xr3:uid="{BD9990DB-8992-4E9A-893D-DCB28C028665}" name="N" dataDxfId="15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14" dataCellStyle="Comma">
      <calculatedColumnFormula>IF(ISNUMBER(EToTable[[#This Row],[Тмин
(°С)]]), 0.6108 * EXP( 17.27 * EToTable[[#This Row],[Тмин
(°С)]] / (EToTable[[#This Row],[Тмин
(°С)]]+237.3)), "")</calculatedColumnFormula>
    </tableColumn>
    <tableColumn id="12" xr3:uid="{0488585F-8BE0-4299-A580-08C3CBFA1E59}" name="e° (Tmax)" dataDxfId="13" dataCellStyle="Comma">
      <calculatedColumnFormula>IF(ISNUMBER(EToTable[[#This Row],[Тмакс
(°С)]]), 0.6108 * EXP( 17.27 * EToTable[[#This Row],[Тмакс
(°С)]] / (EToTable[[#This Row],[Тмакс
(°С)]]+237.3)), "")</calculatedColumnFormula>
    </tableColumn>
    <tableColumn id="11" xr3:uid="{DC14E8C3-BA59-4195-BBB3-8106DA52F7F7}" name="es" dataDxfId="12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11" dataCellStyle="Comma">
      <calculatedColumnFormula>IF(ISNUMBER(EToTable[[#This Row],[Tdew]]), 0.6108 * EXP( 17.27 * (EToTable[[#This Row],[Tdew]]) / (EToTable[[#This Row],[Tdew]]+237.3)), "")</calculatedColumnFormula>
    </tableColumn>
    <tableColumn id="10" xr3:uid="{627FA355-70D4-4E6A-A764-1C5826BB96A2}" name="ea" dataDxfId="10" dataCellStyle="Comma">
      <calculatedColumnFormula xml:space="preserve"> EToTable[[#This Row],[e° (Tdew)]]</calculatedColumnFormula>
    </tableColumn>
    <tableColumn id="9" xr3:uid="{9E010230-CD5B-42D5-8FA2-D17763D5D2AC}" name="es - ea" dataDxfId="9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8" dataCellStyle="Comma">
      <calculatedColumnFormula>IF(ISNUMBER(EToTable[[#This Row],[Ra]]), (as+bs)*EToTable[[#This Row],[Ra]], "")</calculatedColumnFormula>
    </tableColumn>
    <tableColumn id="26" xr3:uid="{42FE00EA-A686-4C84-8B12-E62382B4D2E8}" name="Rs" dataDxfId="7" dataCellStyle="Comma">
      <calculatedColumnFormula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calculatedColumnFormula>
    </tableColumn>
    <tableColumn id="25" xr3:uid="{D2310C7E-B446-4405-BEDC-9493BA3EA074}" name="Rns" dataDxfId="6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5" dataCellStyle="Comma">
      <calculatedColumnFormula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4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3" dataCellStyle="Comma">
      <calculatedColumnFormula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calculatedColumnFormula>
    </tableColumn>
    <tableColumn id="7" xr3:uid="{F7425A71-C167-48A6-930B-0E92D3200E4B}" name=" ETO_x000a_(мм)" dataDxfId="2" dataCellStyle="Comma">
      <calculatedColumnFormula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herzodr/agriclimuz/raw/master/tools/PenmanMonteithCalculator.xlsx" TargetMode="External"/><Relationship Id="rId1" Type="http://schemas.openxmlformats.org/officeDocument/2006/relationships/hyperlink" Target="mailto:sherzod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I11"/>
  <sheetViews>
    <sheetView showGridLines="0" tabSelected="1" zoomScale="120" zoomScaleNormal="120" workbookViewId="0">
      <pane xSplit="3" ySplit="9" topLeftCell="D10" activePane="bottomRight" state="frozenSplit"/>
      <selection pane="topRight" activeCell="D1" sqref="D1"/>
      <selection pane="bottomLeft" activeCell="A10" sqref="A10"/>
      <selection pane="bottomRight" activeCell="D2" sqref="D2:F2"/>
    </sheetView>
  </sheetViews>
  <sheetFormatPr defaultRowHeight="15" outlineLevelCol="1" x14ac:dyDescent="0.25"/>
  <cols>
    <col min="1" max="3" width="9.7109375" style="1" customWidth="1"/>
    <col min="4" max="6" width="11.28515625" style="1" customWidth="1"/>
    <col min="7" max="30" width="7.7109375" style="1" hidden="1" customWidth="1" outlineLevel="1"/>
    <col min="31" max="31" width="12.85546875" style="1" customWidth="1" collapsed="1"/>
    <col min="32" max="16384" width="9.140625" style="1"/>
  </cols>
  <sheetData>
    <row r="1" spans="1:35" ht="5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5" customFormat="1" ht="18.75" x14ac:dyDescent="0.25">
      <c r="A2" s="53" t="s">
        <v>54</v>
      </c>
      <c r="B2" s="53"/>
      <c r="C2" s="54"/>
      <c r="D2" s="55"/>
      <c r="E2" s="55"/>
      <c r="F2" s="5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x14ac:dyDescent="0.25">
      <c r="A3" s="4"/>
      <c r="B3" s="9"/>
      <c r="C3" s="9"/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5" ht="18.75" x14ac:dyDescent="0.3">
      <c r="A4" s="7" t="s">
        <v>2</v>
      </c>
      <c r="B4" s="7"/>
      <c r="C4" s="7"/>
      <c r="D4" s="5"/>
      <c r="E4" s="6" t="s">
        <v>40</v>
      </c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56"/>
      <c r="AG4" s="51"/>
      <c r="AH4" s="52"/>
    </row>
    <row r="5" spans="1:35" x14ac:dyDescent="0.25">
      <c r="A5" s="8" t="s">
        <v>1</v>
      </c>
      <c r="B5" s="7"/>
      <c r="C5" s="45"/>
      <c r="D5" s="5"/>
      <c r="E5" s="6" t="s">
        <v>53</v>
      </c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44">
        <v>2</v>
      </c>
      <c r="AG5" s="52"/>
    </row>
    <row r="6" spans="1:35" customFormat="1" ht="9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5" customFormat="1" x14ac:dyDescent="0.25">
      <c r="D7" s="2"/>
    </row>
    <row r="8" spans="1:35" customFormat="1" ht="33" customHeight="1" x14ac:dyDescent="0.4">
      <c r="D8" s="2"/>
      <c r="X8" s="16"/>
      <c r="AH8" s="47"/>
      <c r="AI8" s="48"/>
    </row>
    <row r="9" spans="1:35" s="3" customFormat="1" ht="42" customHeight="1" x14ac:dyDescent="0.35">
      <c r="A9" s="12" t="s">
        <v>0</v>
      </c>
      <c r="B9" s="12" t="s">
        <v>27</v>
      </c>
      <c r="C9" s="13" t="s">
        <v>26</v>
      </c>
      <c r="D9" s="11" t="s">
        <v>29</v>
      </c>
      <c r="E9" s="14" t="s">
        <v>41</v>
      </c>
      <c r="F9" s="14" t="s">
        <v>28</v>
      </c>
      <c r="G9" s="17" t="s">
        <v>11</v>
      </c>
      <c r="H9" s="17" t="s">
        <v>39</v>
      </c>
      <c r="I9" s="17" t="s">
        <v>3</v>
      </c>
      <c r="J9" s="17" t="s">
        <v>5</v>
      </c>
      <c r="K9" s="17" t="s">
        <v>4</v>
      </c>
      <c r="L9" s="17" t="s">
        <v>8</v>
      </c>
      <c r="M9" s="17" t="s">
        <v>24</v>
      </c>
      <c r="N9" s="17" t="s">
        <v>12</v>
      </c>
      <c r="O9" s="17" t="s">
        <v>6</v>
      </c>
      <c r="P9" s="17" t="s">
        <v>52</v>
      </c>
      <c r="Q9" s="17" t="s">
        <v>13</v>
      </c>
      <c r="R9" s="17" t="s">
        <v>7</v>
      </c>
      <c r="S9" s="17" t="s">
        <v>14</v>
      </c>
      <c r="T9" s="17" t="s">
        <v>10</v>
      </c>
      <c r="U9" s="17" t="s">
        <v>9</v>
      </c>
      <c r="V9" s="17" t="s">
        <v>15</v>
      </c>
      <c r="W9" s="17" t="s">
        <v>16</v>
      </c>
      <c r="X9" s="17" t="s">
        <v>17</v>
      </c>
      <c r="Y9" s="17" t="s">
        <v>18</v>
      </c>
      <c r="Z9" s="17" t="s">
        <v>19</v>
      </c>
      <c r="AA9" s="17" t="s">
        <v>20</v>
      </c>
      <c r="AB9" s="17" t="s">
        <v>21</v>
      </c>
      <c r="AC9" s="17" t="s">
        <v>22</v>
      </c>
      <c r="AD9" s="17" t="s">
        <v>23</v>
      </c>
      <c r="AE9" s="15" t="s">
        <v>42</v>
      </c>
    </row>
    <row r="10" spans="1:35" x14ac:dyDescent="0.25">
      <c r="A10" s="20">
        <v>44297</v>
      </c>
      <c r="B10" s="21">
        <v>21.1</v>
      </c>
      <c r="C10" s="22">
        <v>31.2</v>
      </c>
      <c r="D10" s="32"/>
      <c r="E10" s="23"/>
      <c r="F10" s="23"/>
      <c r="G10" s="42">
        <f xml:space="preserve"> IF( AND(ISNUMBER(EToTable[[#This Row],[Тмин
(°С)]]), ISNUMBER(EToTable[[#This Row],[Тмакс
(°С)]])), (EToTable[[#This Row],[Тмин
(°С)]]+EToTable[[#This Row],[Тмакс
(°С)]])/2, "")</f>
        <v>26.15</v>
      </c>
      <c r="H10" s="42">
        <f>IF(AND(ISNUMBER(EToTable[[#This Row],[Сана]]), ISNUMBER(EToTable[[#This Row],[Тмин
(°С)]])), EToTable[[#This Row],[Тмин
(°С)]]-TdewSubtract, "")</f>
        <v>19.100000000000001</v>
      </c>
      <c r="I10" s="35">
        <f>IF(ISNUMBER(EToTable[[#This Row],[Сана]]), _xlfn.DAYS(EToTable[[#This Row],[Сана]], "1/1/" &amp; YEAR(EToTable[[#This Row],[Сана]])) + 1, "")</f>
        <v>101</v>
      </c>
      <c r="J10" s="28" t="str">
        <f>IF(AND(ISNUMBER(Altitude), ISNUMBER(EToTable[[#This Row],[Сана]])),  ROUND(101.3 * POWER( (293-0.0065 * Altitude) / 293, 5.26), 2), "")</f>
        <v/>
      </c>
      <c r="K10" s="31" t="str">
        <f>IF(ISNUMBER(EToTable[[#This Row],[P]]), (Cp * EToTable[[#This Row],[P]]) / (0.622 * 2.45), "")</f>
        <v/>
      </c>
      <c r="L10" s="29">
        <f>IF( ISNUMBER(EToTable[[#This Row],[Tmean]]), ROUND((4098 * (0.6108 * EXP((17.27 * EToTable[[#This Row],[Tmean]]) / (EToTable[[#This Row],[Tmean]] + 237.3)))) / ((EToTable[[#This Row],[Tmean]] + 237.3) ^ 2), 4), "")</f>
        <v>0.20019999999999999</v>
      </c>
      <c r="M10" s="29">
        <f>IF(ISNUMBER(EToTable[[#This Row],[J]]), 0.409  * SIN( (2*PI()/365) * EToTable[[#This Row],[J]] - 1.39), "")</f>
        <v>0.13972057295444912</v>
      </c>
      <c r="N10" s="30">
        <f>IF(ISNUMBER(EToTable[[#This Row],[J]]), ROUND(1+0.033 * COS( (2*PI()/365) * EToTable[[#This Row],[J]]), 4), "")</f>
        <v>0.99450000000000005</v>
      </c>
      <c r="O10" s="30" t="str">
        <f>IF(AND(ISNUMBER(Latitude), ISNUMBER(EToTable[[#This Row],[Сана]])), ROUND((Latitude / 180) * PI(), 3), "")</f>
        <v/>
      </c>
      <c r="P10" s="28" t="str">
        <f>IF(AND(ISNUMBER(EToTable[[#This Row],[φ]]), ISNUMBER(EToTable[[#This Row],[δ (rad)]])), ACOS( - 1 * TAN(EToTable[[#This Row],[φ]]) * TAN(EToTable[[#This Row],[δ (rad)]])), "")</f>
        <v/>
      </c>
      <c r="Q10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" s="28" t="str">
        <f xml:space="preserve"> IF(ISNUMBER(EToTable[[#This Row],[ωs]]), ( 24 / PI()) * EToTable[[#This Row],[ωs]], "")</f>
        <v/>
      </c>
      <c r="S10" s="28">
        <f>IF(ISNUMBER(EToTable[[#This Row],[Тмин
(°С)]]), 0.6108 * EXP( 17.27 * EToTable[[#This Row],[Тмин
(°С)]] / (EToTable[[#This Row],[Тмин
(°С)]]+237.3)), "")</f>
        <v>2.5023227554890153</v>
      </c>
      <c r="T10" s="28">
        <f>IF(ISNUMBER(EToTable[[#This Row],[Тмакс
(°С)]]), 0.6108 * EXP( 17.27 * EToTable[[#This Row],[Тмакс
(°С)]] / (EToTable[[#This Row],[Тмакс
(°С)]]+237.3)), "")</f>
        <v>4.5439995866454055</v>
      </c>
      <c r="U10" s="28">
        <f>IF(AND(ISNUMBER(EToTable[[#This Row],[e° (Tmin)]]), ISNUMBER(EToTable[[#This Row],[e° (Tmax)]])), (EToTable[[#This Row],[e° (Tmax)]]+EToTable[[#This Row],[e° (Tmin)]])/2, "")</f>
        <v>3.5231611710672102</v>
      </c>
      <c r="V10" s="28">
        <f>IF(ISNUMBER(EToTable[[#This Row],[Tdew]]), 0.6108 * EXP( 17.27 * (EToTable[[#This Row],[Tdew]]) / (EToTable[[#This Row],[Tdew]]+237.3)), "")</f>
        <v>2.2111396340059919</v>
      </c>
      <c r="W10" s="30">
        <f xml:space="preserve"> EToTable[[#This Row],[e° (Tdew)]]</f>
        <v>2.2111396340059919</v>
      </c>
      <c r="X10" s="30">
        <f>IF(AND(ISNUMBER(EToTable[[#This Row],[es]]), ISNUMBER(EToTable[[#This Row],[ea]])), EToTable[[#This Row],[es]]-EToTable[[#This Row],[ea]], "")</f>
        <v>1.3120215370612183</v>
      </c>
      <c r="Y10" s="28" t="str">
        <f>IF(ISNUMBER(EToTable[[#This Row],[Ra]]), (as+bs)*EToTable[[#This Row],[Ra]], "")</f>
        <v/>
      </c>
      <c r="Z10" s="28" t="e">
        <f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f>
        <v>#VALUE!</v>
      </c>
      <c r="AA10" s="28" t="str">
        <f>IF(ISNUMBER(EToTable[[#This Row],[Rs]]), (1-albedo)*EToTable[[#This Row],[Rs]], "")</f>
        <v/>
      </c>
      <c r="AB10" s="28" t="str">
        <f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" s="28" t="str">
        <f>IF(AND(ISNUMBER(EToTable[[#This Row],[Rns]]), ISNUMBER(EToTable[[#This Row],[Rnl]])), EToTable[[#This Row],[Rns]]-EToTable[[#This Row],[Rnl]], "")</f>
        <v/>
      </c>
      <c r="AD10" s="30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>1.5</v>
      </c>
      <c r="AE1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" spans="1:35" x14ac:dyDescent="0.25">
      <c r="A11" s="20"/>
      <c r="B11" s="21"/>
      <c r="C11" s="22"/>
      <c r="D11" s="23"/>
      <c r="E11" s="23"/>
      <c r="F11" s="23"/>
      <c r="G11" s="43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" s="43" t="str">
        <f>IF(AND(ISNUMBER(EToTable[[#This Row],[Сана]]), ISNUMBER(EToTable[[#This Row],[Тмин
(°С)]])), EToTable[[#This Row],[Тмин
(°С)]]-TdewSubtract, "")</f>
        <v/>
      </c>
      <c r="I11" s="36" t="str">
        <f>IF(ISNUMBER(EToTable[[#This Row],[Сана]]), _xlfn.DAYS(EToTable[[#This Row],[Сана]], "1/1/" &amp; YEAR(EToTable[[#This Row],[Сана]])) + 1, "")</f>
        <v/>
      </c>
      <c r="J11" s="33" t="str">
        <f>IF(AND(ISNUMBER(Altitude), ISNUMBER(EToTable[[#This Row],[Сана]])),  ROUND(101.3 * POWER( (293-0.0065 * Altitude) / 293, 5.26), 2), "")</f>
        <v/>
      </c>
      <c r="K11" s="34" t="str">
        <f>IF(ISNUMBER(EToTable[[#This Row],[P]]), (Cp * EToTable[[#This Row],[P]]) / (0.622 * 2.45), "")</f>
        <v/>
      </c>
      <c r="L11" s="33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" s="33" t="str">
        <f>IF(ISNUMBER(EToTable[[#This Row],[J]]), 0.409  * SIN( (2*PI()/365) * EToTable[[#This Row],[J]] - 1.39), "")</f>
        <v/>
      </c>
      <c r="N11" s="33" t="str">
        <f>IF(ISNUMBER(EToTable[[#This Row],[J]]), ROUND(1+0.033 * COS( (2*PI()/365) * EToTable[[#This Row],[J]]), 4), "")</f>
        <v/>
      </c>
      <c r="O11" s="34" t="str">
        <f>IF(AND(ISNUMBER(Latitude), ISNUMBER(EToTable[[#This Row],[Сана]])), ROUND((Latitude / 180) * PI(), 3), "")</f>
        <v/>
      </c>
      <c r="P11" s="33" t="str">
        <f>IF(AND(ISNUMBER(EToTable[[#This Row],[φ]]), ISNUMBER(EToTable[[#This Row],[δ (rad)]])), ACOS( - 1 * TAN(EToTable[[#This Row],[φ]]) * TAN(EToTable[[#This Row],[δ (rad)]])), "")</f>
        <v/>
      </c>
      <c r="Q11" s="33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" s="33" t="str">
        <f xml:space="preserve"> IF(ISNUMBER(EToTable[[#This Row],[ωs]]), ( 24 / PI()) * EToTable[[#This Row],[ωs]], "")</f>
        <v/>
      </c>
      <c r="S11" s="33" t="str">
        <f>IF(ISNUMBER(EToTable[[#This Row],[Тмин
(°С)]]), 0.6108 * EXP( 17.27 * EToTable[[#This Row],[Тмин
(°С)]] / (EToTable[[#This Row],[Тмин
(°С)]]+237.3)), "")</f>
        <v/>
      </c>
      <c r="T11" s="33" t="str">
        <f>IF(ISNUMBER(EToTable[[#This Row],[Тмакс
(°С)]]), 0.6108 * EXP( 17.27 * EToTable[[#This Row],[Тмакс
(°С)]] / (EToTable[[#This Row],[Тмакс
(°С)]]+237.3)), "")</f>
        <v/>
      </c>
      <c r="U11" s="33" t="str">
        <f>IF(AND(ISNUMBER(EToTable[[#This Row],[e° (Tmin)]]), ISNUMBER(EToTable[[#This Row],[e° (Tmax)]])), (EToTable[[#This Row],[e° (Tmax)]]+EToTable[[#This Row],[e° (Tmin)]])/2, "")</f>
        <v/>
      </c>
      <c r="V11" s="33" t="str">
        <f>IF(ISNUMBER(EToTable[[#This Row],[Tdew]]), 0.6108 * EXP( 17.27 * (EToTable[[#This Row],[Tdew]]) / (EToTable[[#This Row],[Tdew]]+237.3)), "")</f>
        <v/>
      </c>
      <c r="W11" s="33" t="str">
        <f xml:space="preserve"> EToTable[[#This Row],[e° (Tdew)]]</f>
        <v/>
      </c>
      <c r="X11" s="33" t="str">
        <f>IF(AND(ISNUMBER(EToTable[[#This Row],[es]]), ISNUMBER(EToTable[[#This Row],[ea]])), EToTable[[#This Row],[es]]-EToTable[[#This Row],[ea]], "")</f>
        <v/>
      </c>
      <c r="Y11" s="33" t="str">
        <f>IF(ISNUMBER(EToTable[[#This Row],[Ra]]), (as+bs)*EToTable[[#This Row],[Ra]], "")</f>
        <v/>
      </c>
      <c r="Z11" s="33" t="str">
        <f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f>
        <v/>
      </c>
      <c r="AA11" s="33" t="str">
        <f>IF(ISNUMBER(EToTable[[#This Row],[Rs]]), (1-albedo)*EToTable[[#This Row],[Rs]], "")</f>
        <v/>
      </c>
      <c r="AB11" s="33" t="str">
        <f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" s="33" t="str">
        <f>IF(AND(ISNUMBER(EToTable[[#This Row],[Rns]]), ISNUMBER(EToTable[[#This Row],[Rnl]])), EToTable[[#This Row],[Rns]]-EToTable[[#This Row],[Rnl]], "")</f>
        <v/>
      </c>
      <c r="AD11" s="33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" s="46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</sheetData>
  <sheetProtection insertRows="0" selectLockedCells="1" sort="0" autoFilter="0" pivotTables="0"/>
  <dataConsolidate/>
  <mergeCells count="2">
    <mergeCell ref="A2:C2"/>
    <mergeCell ref="D2:F2"/>
  </mergeCells>
  <phoneticPr fontId="9" type="noConversion"/>
  <dataValidations count="8">
    <dataValidation type="decimal" showErrorMessage="1" errorTitle="Хатолик" error="Кенглик -90 дан 90 гача бўлган ўнлик каср бўлиши мумкун" sqref="AE4" xr:uid="{C7A72ABA-BDD0-4D30-B517-0290584683EE}">
      <formula1>-90</formula1>
      <formula2>90</formula2>
    </dataValidation>
    <dataValidation type="decimal" showInputMessage="1" showErrorMessage="1" sqref="D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AE5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5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10:A11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10:C11" xr:uid="{4325C1B9-713F-465D-8302-18A195FD8D3E}">
      <formula1>-40</formula1>
      <formula2>60</formula2>
    </dataValidation>
    <dataValidation type="decimal" allowBlank="1" showErrorMessage="1" errorTitle="Хатолик" error="Қуёшли соат миқдори 0-18 оралиқда бўлиши мумкун" sqref="E10:E11" xr:uid="{4E7443C4-0442-4B61-B5F7-DA97297E704D}">
      <formula1>0</formula1>
      <formula2>18</formula2>
    </dataValidation>
    <dataValidation type="decimal" allowBlank="1" showInputMessage="1" showErrorMessage="1" errorTitle="Хатолик" error="Қуёш радиацияси 0-45 оралиғида бўлиши мумкун" sqref="F10:F11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43"/>
  <sheetViews>
    <sheetView showGridLines="0" topLeftCell="A16" zoomScaleNormal="100" workbookViewId="0">
      <selection activeCell="B48" sqref="B48"/>
    </sheetView>
  </sheetViews>
  <sheetFormatPr defaultRowHeight="21" x14ac:dyDescent="0.35"/>
  <cols>
    <col min="1" max="1" width="3" style="18" customWidth="1"/>
    <col min="2" max="2" width="52.5703125" style="18" customWidth="1"/>
    <col min="3" max="3" width="13.85546875" style="18" customWidth="1"/>
    <col min="4" max="4" width="21.7109375" style="18" customWidth="1"/>
    <col min="5" max="16384" width="9.140625" style="18"/>
  </cols>
  <sheetData>
    <row r="1" spans="1:4" ht="31.5" customHeight="1" x14ac:dyDescent="0.35">
      <c r="A1" s="19"/>
      <c r="B1" s="27" t="s">
        <v>31</v>
      </c>
      <c r="C1" s="19"/>
      <c r="D1" s="19"/>
    </row>
    <row r="2" spans="1:4" x14ac:dyDescent="0.35">
      <c r="A2" s="19"/>
      <c r="B2" s="19"/>
      <c r="C2" s="19"/>
      <c r="D2" s="19"/>
    </row>
    <row r="3" spans="1:4" x14ac:dyDescent="0.35">
      <c r="A3" s="19"/>
      <c r="B3" s="19"/>
      <c r="C3" s="19"/>
      <c r="D3" s="19"/>
    </row>
    <row r="4" spans="1:4" x14ac:dyDescent="0.35">
      <c r="A4" s="19"/>
      <c r="B4" s="19"/>
      <c r="C4" s="19"/>
      <c r="D4" s="19"/>
    </row>
    <row r="5" spans="1:4" x14ac:dyDescent="0.35">
      <c r="A5" s="19"/>
      <c r="B5" s="19"/>
      <c r="C5" s="19"/>
      <c r="D5" s="19"/>
    </row>
    <row r="6" spans="1:4" x14ac:dyDescent="0.35">
      <c r="A6" s="19"/>
      <c r="B6" s="19"/>
      <c r="C6" s="19"/>
      <c r="D6" s="19"/>
    </row>
    <row r="7" spans="1:4" x14ac:dyDescent="0.35">
      <c r="A7" s="19"/>
      <c r="B7" s="19"/>
      <c r="C7" s="19"/>
      <c r="D7" s="19"/>
    </row>
    <row r="8" spans="1:4" x14ac:dyDescent="0.35">
      <c r="A8" s="19"/>
      <c r="B8" s="19"/>
      <c r="C8" s="19"/>
      <c r="D8" s="19"/>
    </row>
    <row r="9" spans="1:4" x14ac:dyDescent="0.35">
      <c r="A9" s="19"/>
      <c r="B9" s="19"/>
      <c r="C9" s="19"/>
      <c r="D9" s="19"/>
    </row>
    <row r="10" spans="1:4" x14ac:dyDescent="0.35">
      <c r="A10" s="19"/>
      <c r="B10" s="19"/>
      <c r="C10" s="19"/>
      <c r="D10" s="19"/>
    </row>
    <row r="11" spans="1:4" x14ac:dyDescent="0.35">
      <c r="A11" s="19"/>
      <c r="B11" s="37" t="s">
        <v>32</v>
      </c>
      <c r="C11" s="41">
        <f>4.903 * POWER(10, -9)</f>
        <v>4.9030000000000001E-9</v>
      </c>
      <c r="D11" s="19"/>
    </row>
    <row r="12" spans="1:4" x14ac:dyDescent="0.35">
      <c r="A12" s="19"/>
      <c r="B12" s="25"/>
      <c r="C12" s="7"/>
      <c r="D12" s="19"/>
    </row>
    <row r="13" spans="1:4" x14ac:dyDescent="0.35">
      <c r="A13" s="19"/>
      <c r="B13" s="25"/>
      <c r="C13" s="7"/>
      <c r="D13" s="19"/>
    </row>
    <row r="14" spans="1:4" x14ac:dyDescent="0.35">
      <c r="A14" s="19"/>
      <c r="B14" s="25"/>
      <c r="C14" s="7"/>
      <c r="D14" s="19"/>
    </row>
    <row r="15" spans="1:4" x14ac:dyDescent="0.35">
      <c r="A15" s="19"/>
      <c r="B15" s="25"/>
      <c r="C15" s="7"/>
      <c r="D15" s="19"/>
    </row>
    <row r="16" spans="1:4" x14ac:dyDescent="0.35">
      <c r="A16" s="19"/>
      <c r="B16" s="25"/>
      <c r="C16" s="7"/>
      <c r="D16" s="19"/>
    </row>
    <row r="17" spans="1:4" x14ac:dyDescent="0.35">
      <c r="A17" s="19"/>
      <c r="B17" s="25"/>
      <c r="C17" s="7"/>
      <c r="D17" s="19"/>
    </row>
    <row r="18" spans="1:4" ht="24" x14ac:dyDescent="0.35">
      <c r="A18" s="19"/>
      <c r="B18" s="37" t="s">
        <v>33</v>
      </c>
      <c r="C18" s="40">
        <v>0.25</v>
      </c>
      <c r="D18" s="19"/>
    </row>
    <row r="19" spans="1:4" ht="24" x14ac:dyDescent="0.35">
      <c r="A19" s="19"/>
      <c r="B19" s="37" t="s">
        <v>34</v>
      </c>
      <c r="C19" s="40">
        <v>0.5</v>
      </c>
      <c r="D19" s="19"/>
    </row>
    <row r="20" spans="1:4" x14ac:dyDescent="0.35">
      <c r="A20" s="19"/>
      <c r="B20" s="25"/>
      <c r="C20" s="7"/>
      <c r="D20" s="19"/>
    </row>
    <row r="21" spans="1:4" x14ac:dyDescent="0.35">
      <c r="A21" s="19"/>
      <c r="B21" s="25"/>
      <c r="C21" s="7"/>
      <c r="D21" s="19"/>
    </row>
    <row r="22" spans="1:4" x14ac:dyDescent="0.35">
      <c r="A22" s="19"/>
      <c r="B22" s="25"/>
      <c r="C22" s="7"/>
      <c r="D22" s="19"/>
    </row>
    <row r="23" spans="1:4" x14ac:dyDescent="0.35">
      <c r="A23" s="19"/>
      <c r="B23" s="38" t="s">
        <v>25</v>
      </c>
      <c r="C23" s="40">
        <v>0.23</v>
      </c>
      <c r="D23" s="19"/>
    </row>
    <row r="24" spans="1:4" x14ac:dyDescent="0.35">
      <c r="A24" s="19"/>
      <c r="B24" s="26"/>
      <c r="C24" s="7"/>
      <c r="D24" s="19"/>
    </row>
    <row r="25" spans="1:4" x14ac:dyDescent="0.35">
      <c r="A25" s="19"/>
      <c r="B25" s="26"/>
      <c r="C25" s="7"/>
      <c r="D25" s="19"/>
    </row>
    <row r="26" spans="1:4" x14ac:dyDescent="0.35">
      <c r="A26" s="19"/>
      <c r="B26" s="26"/>
      <c r="C26" s="7"/>
      <c r="D26" s="19"/>
    </row>
    <row r="27" spans="1:4" ht="24" x14ac:dyDescent="0.35">
      <c r="A27" s="19"/>
      <c r="B27" s="37" t="s">
        <v>35</v>
      </c>
      <c r="C27" s="40">
        <v>1.5</v>
      </c>
      <c r="D27" s="19"/>
    </row>
    <row r="28" spans="1:4" x14ac:dyDescent="0.35">
      <c r="A28" s="19"/>
      <c r="B28" s="25"/>
      <c r="C28" s="7"/>
      <c r="D28" s="19"/>
    </row>
    <row r="29" spans="1:4" x14ac:dyDescent="0.35">
      <c r="A29" s="19"/>
      <c r="B29" s="25"/>
      <c r="C29" s="7"/>
      <c r="D29" s="19"/>
    </row>
    <row r="30" spans="1:4" ht="11.25" customHeight="1" x14ac:dyDescent="0.35">
      <c r="A30" s="19"/>
      <c r="B30" s="25"/>
      <c r="C30" s="7"/>
      <c r="D30" s="19"/>
    </row>
    <row r="31" spans="1:4" ht="24" x14ac:dyDescent="0.35">
      <c r="A31" s="19"/>
      <c r="B31" s="37" t="s">
        <v>36</v>
      </c>
      <c r="C31" s="40">
        <f>1.013 * POWER(10, -3)</f>
        <v>1.013E-3</v>
      </c>
      <c r="D31" s="19"/>
    </row>
    <row r="32" spans="1:4" x14ac:dyDescent="0.35">
      <c r="A32" s="19"/>
      <c r="B32" s="37"/>
      <c r="C32" s="7"/>
      <c r="D32" s="19"/>
    </row>
    <row r="33" spans="1:4" x14ac:dyDescent="0.35">
      <c r="A33" s="19"/>
      <c r="B33" s="37"/>
      <c r="C33" s="7"/>
      <c r="D33" s="19"/>
    </row>
    <row r="34" spans="1:4" x14ac:dyDescent="0.35">
      <c r="A34" s="19"/>
      <c r="B34" s="37"/>
      <c r="C34" s="7"/>
      <c r="D34" s="19"/>
    </row>
    <row r="35" spans="1:4" x14ac:dyDescent="0.35">
      <c r="A35" s="19"/>
      <c r="B35" s="37"/>
      <c r="C35" s="7"/>
      <c r="D35" s="19"/>
    </row>
    <row r="36" spans="1:4" x14ac:dyDescent="0.35">
      <c r="A36" s="19"/>
      <c r="B36" s="37"/>
      <c r="C36" s="7"/>
      <c r="D36" s="19"/>
    </row>
    <row r="37" spans="1:4" ht="24" x14ac:dyDescent="0.35">
      <c r="A37" s="19"/>
      <c r="B37" s="25" t="s">
        <v>38</v>
      </c>
      <c r="C37" s="39">
        <v>2</v>
      </c>
      <c r="D37" s="19" t="s">
        <v>37</v>
      </c>
    </row>
    <row r="38" spans="1:4" x14ac:dyDescent="0.35">
      <c r="A38" s="19"/>
      <c r="B38" s="25"/>
      <c r="C38" s="7"/>
      <c r="D38" s="19"/>
    </row>
    <row r="39" spans="1:4" x14ac:dyDescent="0.35">
      <c r="A39" s="19"/>
      <c r="B39" s="25"/>
      <c r="C39" s="7"/>
      <c r="D39" s="19"/>
    </row>
    <row r="40" spans="1:4" x14ac:dyDescent="0.35">
      <c r="A40" s="19"/>
      <c r="B40" s="25"/>
      <c r="C40" s="7"/>
      <c r="D40" s="19"/>
    </row>
    <row r="41" spans="1:4" x14ac:dyDescent="0.35">
      <c r="A41" s="19"/>
      <c r="B41" s="25"/>
      <c r="C41" s="7"/>
      <c r="D41" s="19"/>
    </row>
    <row r="42" spans="1:4" x14ac:dyDescent="0.35">
      <c r="A42" s="19"/>
      <c r="B42" s="25" t="s">
        <v>30</v>
      </c>
      <c r="C42" s="39">
        <v>0.16</v>
      </c>
      <c r="D42" s="19"/>
    </row>
    <row r="43" spans="1:4" x14ac:dyDescent="0.35">
      <c r="A43" s="19"/>
      <c r="B43" s="19"/>
      <c r="C43" s="19"/>
      <c r="D43" s="19"/>
    </row>
  </sheetData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32" max="16383" man="1"/>
  </rowBreaks>
  <ignoredErrors>
    <ignoredError sqref="C3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:B6"/>
  <sheetViews>
    <sheetView workbookViewId="0">
      <selection activeCell="A8" sqref="A8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t="s">
        <v>48</v>
      </c>
      <c r="B1" s="49" t="s">
        <v>49</v>
      </c>
    </row>
    <row r="2" spans="1:2" x14ac:dyDescent="0.25">
      <c r="A2" t="s">
        <v>50</v>
      </c>
      <c r="B2" s="49" t="s">
        <v>51</v>
      </c>
    </row>
    <row r="3" spans="1:2" x14ac:dyDescent="0.25">
      <c r="A3" t="s">
        <v>45</v>
      </c>
      <c r="B3" t="s">
        <v>43</v>
      </c>
    </row>
    <row r="4" spans="1:2" x14ac:dyDescent="0.25">
      <c r="A4" t="s">
        <v>46</v>
      </c>
      <c r="B4" s="49" t="s">
        <v>44</v>
      </c>
    </row>
    <row r="6" spans="1:2" x14ac:dyDescent="0.25">
      <c r="A6" t="s">
        <v>47</v>
      </c>
      <c r="B6" s="50">
        <v>44296</v>
      </c>
    </row>
  </sheetData>
  <hyperlinks>
    <hyperlink ref="B4" r:id="rId1" xr:uid="{C3EB9654-089E-4257-8D05-289390A90563}"/>
    <hyperlink ref="B1" r:id="rId2" xr:uid="{D988CAE9-1F44-4419-B1F2-12BF9806AC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Jadval</vt:lpstr>
      <vt:lpstr>Inputs</vt:lpstr>
      <vt:lpstr>About</vt:lpstr>
      <vt:lpstr>albedo</vt:lpstr>
      <vt:lpstr>Jadval!Altitude</vt:lpstr>
      <vt:lpstr>Jadval!AnemometerHeight</vt:lpstr>
      <vt:lpstr>as</vt:lpstr>
      <vt:lpstr>bs</vt:lpstr>
      <vt:lpstr>Cp</vt:lpstr>
      <vt:lpstr>Jadval!Elevation</vt:lpstr>
      <vt:lpstr>krs</vt:lpstr>
      <vt:lpstr>Jadval!Latitude</vt:lpstr>
      <vt:lpstr>Inputs!Print_Titles</vt:lpstr>
      <vt:lpstr>Jadval!Print_Titles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2021-04-11T07:42:25Z</cp:lastPrinted>
  <dcterms:created xsi:type="dcterms:W3CDTF">2021-03-18T11:09:26Z</dcterms:created>
  <dcterms:modified xsi:type="dcterms:W3CDTF">2021-04-11T12:28:16Z</dcterms:modified>
</cp:coreProperties>
</file>