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Юля\Desktop\Тестове\"/>
    </mc:Choice>
  </mc:AlternateContent>
  <xr:revisionPtr revIDLastSave="0" documentId="13_ncr:1_{A3300CCC-0067-4B10-A28F-E7FE2E13944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shboard" sheetId="8" r:id="rId1"/>
    <sheet name="Table" sheetId="3" r:id="rId2"/>
    <sheet name="calculations" sheetId="9" r:id="rId3"/>
    <sheet name="funnel" sheetId="6" r:id="rId4"/>
    <sheet name="charts" sheetId="4" r:id="rId5"/>
    <sheet name="Sheet2" sheetId="2" r:id="rId6"/>
    <sheet name="Sheet1" sheetId="1" r:id="rId7"/>
  </sheets>
  <definedNames>
    <definedName name="_xlchart.v2.0" hidden="1">funnel!$A$2:$A$10</definedName>
    <definedName name="_xlchart.v2.1" hidden="1">funnel!$B$1</definedName>
    <definedName name="_xlchart.v2.10" hidden="1">funnel!$A$2:$A$10</definedName>
    <definedName name="_xlchart.v2.11" hidden="1">funnel!$B$1</definedName>
    <definedName name="_xlchart.v2.12" hidden="1">funnel!$B$2:$B$10</definedName>
    <definedName name="_xlchart.v2.13" hidden="1">funnel!$C$1</definedName>
    <definedName name="_xlchart.v2.14" hidden="1">funnel!$C$2:$C$10</definedName>
    <definedName name="_xlchart.v2.15" hidden="1">funnel!$A$2:$A$10</definedName>
    <definedName name="_xlchart.v2.16" hidden="1">funnel!$B$1</definedName>
    <definedName name="_xlchart.v2.17" hidden="1">funnel!$B$2:$B$10</definedName>
    <definedName name="_xlchart.v2.18" hidden="1">funnel!$C$1</definedName>
    <definedName name="_xlchart.v2.19" hidden="1">funnel!$C$2:$C$10</definedName>
    <definedName name="_xlchart.v2.2" hidden="1">funnel!$B$2:$B$10</definedName>
    <definedName name="_xlchart.v2.3" hidden="1">funnel!$C$1</definedName>
    <definedName name="_xlchart.v2.4" hidden="1">funnel!$C$2:$C$10</definedName>
    <definedName name="_xlchart.v2.5" hidden="1">funnel!$A$2:$A$10</definedName>
    <definedName name="_xlchart.v2.6" hidden="1">funnel!$B$1</definedName>
    <definedName name="_xlchart.v2.7" hidden="1">funnel!$B$2:$B$10</definedName>
    <definedName name="_xlchart.v2.8" hidden="1">funnel!$C$1</definedName>
    <definedName name="_xlchart.v2.9" hidden="1">funnel!$C$2:$C$10</definedName>
    <definedName name="ExternalData_1" localSheetId="2" hidden="1">calculations!#REF!</definedName>
    <definedName name="ExternalData_1" localSheetId="1" hidden="1">Table!$A$1:$R$19</definedName>
    <definedName name="Срез_nth">#N/A</definedName>
  </definedNames>
  <calcPr calcId="191029"/>
  <pivotCaches>
    <pivotCache cacheId="14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E7" i="9" s="1"/>
  <c r="F8" i="9"/>
  <c r="F9" i="9"/>
  <c r="E9" i="9" s="1"/>
  <c r="F10" i="9"/>
  <c r="F11" i="9"/>
  <c r="E11" i="9" s="1"/>
  <c r="F12" i="9"/>
  <c r="E12" i="9" s="1"/>
  <c r="F13" i="9"/>
  <c r="E13" i="9" s="1"/>
  <c r="F14" i="9"/>
  <c r="F15" i="9"/>
  <c r="F16" i="9"/>
  <c r="F17" i="9"/>
  <c r="F18" i="9"/>
  <c r="F19" i="9"/>
  <c r="E19" i="9" s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L2" i="9"/>
  <c r="L20" i="9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P6" i="9"/>
  <c r="P2" i="9"/>
  <c r="P3" i="9"/>
  <c r="P20" i="9" s="1"/>
  <c r="P4" i="9"/>
  <c r="P5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E18" i="9"/>
  <c r="E2" i="9"/>
  <c r="G2" i="9" s="1"/>
  <c r="D20" i="3"/>
  <c r="B4" i="6" s="1"/>
  <c r="O20" i="3"/>
  <c r="B14" i="8" s="1"/>
  <c r="C20" i="9"/>
  <c r="D20" i="9"/>
  <c r="B20" i="9"/>
  <c r="E14" i="9"/>
  <c r="G14" i="9" s="1"/>
  <c r="I14" i="9" s="1"/>
  <c r="K14" i="9" s="1"/>
  <c r="M14" i="9" s="1"/>
  <c r="O14" i="9" s="1"/>
  <c r="E3" i="9"/>
  <c r="E4" i="9"/>
  <c r="E5" i="9"/>
  <c r="E15" i="9"/>
  <c r="E16" i="9"/>
  <c r="E17" i="9"/>
  <c r="B20" i="3"/>
  <c r="B7" i="8" s="1"/>
  <c r="C20" i="3"/>
  <c r="B2" i="6" s="1"/>
  <c r="E20" i="3"/>
  <c r="B5" i="6" s="1"/>
  <c r="F20" i="3"/>
  <c r="G20" i="3"/>
  <c r="B6" i="6" s="1"/>
  <c r="H20" i="3"/>
  <c r="I20" i="3"/>
  <c r="B7" i="6" s="1"/>
  <c r="J20" i="3"/>
  <c r="K20" i="3"/>
  <c r="B8" i="6" s="1"/>
  <c r="L20" i="3"/>
  <c r="M20" i="3"/>
  <c r="B9" i="6" s="1"/>
  <c r="N20" i="3"/>
  <c r="P20" i="3"/>
  <c r="Q20" i="3"/>
  <c r="R20" i="3"/>
  <c r="B3" i="6"/>
  <c r="J20" i="9" l="1"/>
  <c r="F20" i="9"/>
  <c r="G16" i="9"/>
  <c r="I16" i="9" s="1"/>
  <c r="K16" i="9" s="1"/>
  <c r="M16" i="9" s="1"/>
  <c r="O16" i="9" s="1"/>
  <c r="G15" i="9"/>
  <c r="I15" i="9" s="1"/>
  <c r="G5" i="9"/>
  <c r="I5" i="9" s="1"/>
  <c r="K5" i="9" s="1"/>
  <c r="M5" i="9" s="1"/>
  <c r="O5" i="9" s="1"/>
  <c r="G4" i="9"/>
  <c r="I4" i="9" s="1"/>
  <c r="K4" i="9" s="1"/>
  <c r="M4" i="9" s="1"/>
  <c r="O4" i="9" s="1"/>
  <c r="H20" i="9"/>
  <c r="N20" i="9"/>
  <c r="G17" i="9"/>
  <c r="I17" i="9" s="1"/>
  <c r="K17" i="9" s="1"/>
  <c r="M17" i="9" s="1"/>
  <c r="O17" i="9" s="1"/>
  <c r="G18" i="9"/>
  <c r="I18" i="9" s="1"/>
  <c r="K18" i="9" s="1"/>
  <c r="M18" i="9" s="1"/>
  <c r="O18" i="9" s="1"/>
  <c r="E10" i="9"/>
  <c r="G10" i="9" s="1"/>
  <c r="I10" i="9" s="1"/>
  <c r="K10" i="9" s="1"/>
  <c r="M10" i="9" s="1"/>
  <c r="O10" i="9" s="1"/>
  <c r="G3" i="9"/>
  <c r="I3" i="9" s="1"/>
  <c r="K3" i="9" s="1"/>
  <c r="M3" i="9" s="1"/>
  <c r="O3" i="9" s="1"/>
  <c r="G19" i="9"/>
  <c r="I19" i="9" s="1"/>
  <c r="K19" i="9" s="1"/>
  <c r="M19" i="9" s="1"/>
  <c r="O19" i="9" s="1"/>
  <c r="K15" i="9"/>
  <c r="M15" i="9" s="1"/>
  <c r="O15" i="9" s="1"/>
  <c r="G12" i="9"/>
  <c r="I12" i="9" s="1"/>
  <c r="K12" i="9" s="1"/>
  <c r="M12" i="9" s="1"/>
  <c r="O12" i="9" s="1"/>
  <c r="G11" i="9"/>
  <c r="I11" i="9" s="1"/>
  <c r="K11" i="9" s="1"/>
  <c r="M11" i="9" s="1"/>
  <c r="O11" i="9" s="1"/>
  <c r="G13" i="9"/>
  <c r="I13" i="9" s="1"/>
  <c r="K13" i="9" s="1"/>
  <c r="M13" i="9" s="1"/>
  <c r="O13" i="9" s="1"/>
  <c r="G9" i="9"/>
  <c r="I9" i="9" s="1"/>
  <c r="K9" i="9" s="1"/>
  <c r="M9" i="9" s="1"/>
  <c r="O9" i="9" s="1"/>
  <c r="G7" i="9"/>
  <c r="I7" i="9" s="1"/>
  <c r="K7" i="9" s="1"/>
  <c r="M7" i="9" s="1"/>
  <c r="O7" i="9" s="1"/>
  <c r="E8" i="9"/>
  <c r="G8" i="9" s="1"/>
  <c r="I8" i="9" s="1"/>
  <c r="K8" i="9" s="1"/>
  <c r="M8" i="9" s="1"/>
  <c r="O8" i="9" s="1"/>
  <c r="I2" i="9"/>
  <c r="E6" i="9"/>
  <c r="B8" i="8"/>
  <c r="C3" i="6"/>
  <c r="C4" i="6"/>
  <c r="C8" i="8"/>
  <c r="B6" i="8"/>
  <c r="C7" i="8" s="1"/>
  <c r="B10" i="6"/>
  <c r="C10" i="6" s="1"/>
  <c r="B13" i="8"/>
  <c r="C14" i="8" s="1"/>
  <c r="C9" i="6"/>
  <c r="C8" i="6"/>
  <c r="B12" i="8"/>
  <c r="C7" i="6"/>
  <c r="B11" i="8"/>
  <c r="B10" i="8"/>
  <c r="C11" i="8" s="1"/>
  <c r="C5" i="6"/>
  <c r="C6" i="6"/>
  <c r="B9" i="8"/>
  <c r="C13" i="8" l="1"/>
  <c r="G6" i="9"/>
  <c r="E20" i="9"/>
  <c r="K2" i="9"/>
  <c r="C12" i="8"/>
  <c r="C10" i="8"/>
  <c r="C9" i="8"/>
  <c r="M2" i="9" l="1"/>
  <c r="I6" i="9"/>
  <c r="G20" i="9"/>
  <c r="K6" i="9" l="1"/>
  <c r="I20" i="9"/>
  <c r="O2" i="9"/>
  <c r="M6" i="9" l="1"/>
  <c r="K20" i="9"/>
  <c r="O6" i="9" l="1"/>
  <c r="O20" i="9" s="1"/>
  <c r="M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26E73-875D-4161-B1F3-E30C7C74C24E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846CF896-F478-4F69-936F-2C3E5516E5A1}" keepAlive="1" name="Запрос — Таблица1 (2)" description="Соединение с запросом &quot;Таблица1 (2)&quot; в книге." type="5" refreshedVersion="7" background="1" saveData="1">
    <dbPr connection="Provider=Microsoft.Mashup.OleDb.1;Data Source=$Workbook$;Location=&quot;Таблица1 (2)&quot;;Extended Properties=&quot;&quot;" command="SELECT * FROM [Таблица1 (2)]"/>
  </connection>
</connections>
</file>

<file path=xl/sharedStrings.xml><?xml version="1.0" encoding="utf-8"?>
<sst xmlns="http://schemas.openxmlformats.org/spreadsheetml/2006/main" count="1405" uniqueCount="315">
  <si>
    <t>Завдання :</t>
  </si>
  <si>
    <t>Побудуйте дашборд (графічно в ексель або power bi (або на ваш вибір) для моніторінга степів воронки користувача для манслі моніторінгу</t>
  </si>
  <si>
    <t>Проаналізуйте данні та зробіть висновки стосовно їх зміни у динаміці</t>
  </si>
  <si>
    <t>Якщо зміни були згенеруйте їх ймовірні причини (по данним які є о етапах воронки)</t>
  </si>
  <si>
    <t>Прорахуйте яку кількість deals може отримати компанія при збільшенні відносного показника (позначенного жовтим) на 1% (потрібно прорахувати для кожного показника окремо)</t>
  </si>
  <si>
    <t>Прорахуйте яку кількість deals може отримати компанія сумарно при збільшенні кожного відносного показника на 1%</t>
  </si>
  <si>
    <t>*Всі прорахунки прохання здійснювати в файлі - щоб їх можна було продивитись</t>
  </si>
  <si>
    <t>**Всі степи воронки йдуть послідовно</t>
  </si>
  <si>
    <t>nth</t>
  </si>
  <si>
    <t>Visits</t>
  </si>
  <si>
    <t>LP Clicks</t>
  </si>
  <si>
    <t>Users</t>
  </si>
  <si>
    <t>Registration</t>
  </si>
  <si>
    <t>% Registration</t>
  </si>
  <si>
    <t>Input email</t>
  </si>
  <si>
    <t>% Input email</t>
  </si>
  <si>
    <t>Input phone</t>
  </si>
  <si>
    <t>% Input phone</t>
  </si>
  <si>
    <t>Try to pay</t>
  </si>
  <si>
    <t>% Try to pay</t>
  </si>
  <si>
    <t>Approved pay</t>
  </si>
  <si>
    <t>% Approve</t>
  </si>
  <si>
    <t>Payments</t>
  </si>
  <si>
    <t>% Payment</t>
  </si>
  <si>
    <t>3 571 261</t>
  </si>
  <si>
    <t>3 884 539</t>
  </si>
  <si>
    <t>139 609</t>
  </si>
  <si>
    <t>17,6%</t>
  </si>
  <si>
    <t>83 495</t>
  </si>
  <si>
    <t>59,8%</t>
  </si>
  <si>
    <t>53 564</t>
  </si>
  <si>
    <t>64,2%</t>
  </si>
  <si>
    <t>46 005</t>
  </si>
  <si>
    <t>85,9%</t>
  </si>
  <si>
    <t>20 355</t>
  </si>
  <si>
    <t>44,24%</t>
  </si>
  <si>
    <t>2,0%</t>
  </si>
  <si>
    <t>1 083 109</t>
  </si>
  <si>
    <t>9 734 269</t>
  </si>
  <si>
    <t>438 795</t>
  </si>
  <si>
    <t>67 774</t>
  </si>
  <si>
    <t>15,4%</t>
  </si>
  <si>
    <t>39 613</t>
  </si>
  <si>
    <t>58,4%</t>
  </si>
  <si>
    <t>25 455</t>
  </si>
  <si>
    <t>64,3%</t>
  </si>
  <si>
    <t>22 032</t>
  </si>
  <si>
    <t>86,6%</t>
  </si>
  <si>
    <t>10 387</t>
  </si>
  <si>
    <t>47,14%</t>
  </si>
  <si>
    <t>1,8%</t>
  </si>
  <si>
    <t>582 851</t>
  </si>
  <si>
    <t>12 011 957</t>
  </si>
  <si>
    <t>256 923</t>
  </si>
  <si>
    <t>36 349</t>
  </si>
  <si>
    <t>14,1%</t>
  </si>
  <si>
    <t>21 733</t>
  </si>
  <si>
    <t>13 932</t>
  </si>
  <si>
    <t>64,1%</t>
  </si>
  <si>
    <t>12 020</t>
  </si>
  <si>
    <t>86,3%</t>
  </si>
  <si>
    <t>5 469</t>
  </si>
  <si>
    <t>45,50%</t>
  </si>
  <si>
    <t>1,7%</t>
  </si>
  <si>
    <t>2 202 812</t>
  </si>
  <si>
    <t>7 738 390</t>
  </si>
  <si>
    <t>1 867 318</t>
  </si>
  <si>
    <t>238 317</t>
  </si>
  <si>
    <t>12,8%</t>
  </si>
  <si>
    <t>134 332</t>
  </si>
  <si>
    <t>56,4%</t>
  </si>
  <si>
    <t>88 259</t>
  </si>
  <si>
    <t>65,7%</t>
  </si>
  <si>
    <t>75 688</t>
  </si>
  <si>
    <t>85,8%</t>
  </si>
  <si>
    <t>34 036</t>
  </si>
  <si>
    <t>44,97%</t>
  </si>
  <si>
    <t>1,5%</t>
  </si>
  <si>
    <t>2 297 030</t>
  </si>
  <si>
    <t>4 226 532</t>
  </si>
  <si>
    <t>1 426 643</t>
  </si>
  <si>
    <t>213 598</t>
  </si>
  <si>
    <t>15,0%</t>
  </si>
  <si>
    <t>123 899</t>
  </si>
  <si>
    <t>58,0%</t>
  </si>
  <si>
    <t>78 762</t>
  </si>
  <si>
    <t>63,6%</t>
  </si>
  <si>
    <t>65 189</t>
  </si>
  <si>
    <t>82,8%</t>
  </si>
  <si>
    <t>29 093</t>
  </si>
  <si>
    <t>44,63%</t>
  </si>
  <si>
    <t>3 665 119</t>
  </si>
  <si>
    <t>2 258 704</t>
  </si>
  <si>
    <t>955 357</t>
  </si>
  <si>
    <t>130 613</t>
  </si>
  <si>
    <t>13,7%</t>
  </si>
  <si>
    <t>79 051</t>
  </si>
  <si>
    <t>60,5%</t>
  </si>
  <si>
    <t>52 603</t>
  </si>
  <si>
    <t>66,5%</t>
  </si>
  <si>
    <t>45 268</t>
  </si>
  <si>
    <t>86,1%</t>
  </si>
  <si>
    <t>19 609</t>
  </si>
  <si>
    <t>43,32%</t>
  </si>
  <si>
    <t>3 068 868</t>
  </si>
  <si>
    <t>6 026 591</t>
  </si>
  <si>
    <t>1 847 730</t>
  </si>
  <si>
    <t>255 745</t>
  </si>
  <si>
    <t>13,8%</t>
  </si>
  <si>
    <t>153 465</t>
  </si>
  <si>
    <t>60,0%</t>
  </si>
  <si>
    <t>107 097</t>
  </si>
  <si>
    <t>69,8%</t>
  </si>
  <si>
    <t>91 438</t>
  </si>
  <si>
    <t>85,4%</t>
  </si>
  <si>
    <t>41 790</t>
  </si>
  <si>
    <t>45,70%</t>
  </si>
  <si>
    <t>228 051</t>
  </si>
  <si>
    <t>3 507 960</t>
  </si>
  <si>
    <t>1 640 650</t>
  </si>
  <si>
    <t>221 770</t>
  </si>
  <si>
    <t>13,5%</t>
  </si>
  <si>
    <t>125 699</t>
  </si>
  <si>
    <t>56,7%</t>
  </si>
  <si>
    <t>91 374</t>
  </si>
  <si>
    <t>72,7%</t>
  </si>
  <si>
    <t>77 831</t>
  </si>
  <si>
    <t>85,2%</t>
  </si>
  <si>
    <t>32 467</t>
  </si>
  <si>
    <t>41,72%</t>
  </si>
  <si>
    <t>1,6%</t>
  </si>
  <si>
    <t>2 167 024</t>
  </si>
  <si>
    <t>10 732 925</t>
  </si>
  <si>
    <t>2 212 051</t>
  </si>
  <si>
    <t>319 410</t>
  </si>
  <si>
    <t>14,4%</t>
  </si>
  <si>
    <t>183 471</t>
  </si>
  <si>
    <t>57,4%</t>
  </si>
  <si>
    <t>133 253</t>
  </si>
  <si>
    <t>72,6%</t>
  </si>
  <si>
    <t>114 994</t>
  </si>
  <si>
    <t>47 853</t>
  </si>
  <si>
    <t>41,61%</t>
  </si>
  <si>
    <t>1 154 099</t>
  </si>
  <si>
    <t>834 649</t>
  </si>
  <si>
    <t>590 647</t>
  </si>
  <si>
    <t>70 606</t>
  </si>
  <si>
    <t>12,0%</t>
  </si>
  <si>
    <t>40 682</t>
  </si>
  <si>
    <t>57,6%</t>
  </si>
  <si>
    <t>31 702</t>
  </si>
  <si>
    <t>77,9%</t>
  </si>
  <si>
    <t>25 307</t>
  </si>
  <si>
    <t>79,8%</t>
  </si>
  <si>
    <t>11 441</t>
  </si>
  <si>
    <t>45,21%</t>
  </si>
  <si>
    <t>88 197</t>
  </si>
  <si>
    <t>8 606 893</t>
  </si>
  <si>
    <t>914 120</t>
  </si>
  <si>
    <t>134 046</t>
  </si>
  <si>
    <t>14,7%</t>
  </si>
  <si>
    <t>79 335</t>
  </si>
  <si>
    <t>59,2%</t>
  </si>
  <si>
    <t>61 822</t>
  </si>
  <si>
    <t>49 880</t>
  </si>
  <si>
    <t>80,7%</t>
  </si>
  <si>
    <t>21 650</t>
  </si>
  <si>
    <t>43,40%</t>
  </si>
  <si>
    <t>1,9%</t>
  </si>
  <si>
    <t>2 551 813</t>
  </si>
  <si>
    <t>1 195 498</t>
  </si>
  <si>
    <t>2 863 818</t>
  </si>
  <si>
    <t>454 218</t>
  </si>
  <si>
    <t>15,9%</t>
  </si>
  <si>
    <t>300 106</t>
  </si>
  <si>
    <t>66,1%</t>
  </si>
  <si>
    <t>234 900</t>
  </si>
  <si>
    <t>78,3%</t>
  </si>
  <si>
    <t>189 531</t>
  </si>
  <si>
    <t>81 974</t>
  </si>
  <si>
    <t>43,25%</t>
  </si>
  <si>
    <t>1 852</t>
  </si>
  <si>
    <t>2,3%</t>
  </si>
  <si>
    <t>357 203</t>
  </si>
  <si>
    <t>12 021 696</t>
  </si>
  <si>
    <t>2 188 341</t>
  </si>
  <si>
    <t>312 010</t>
  </si>
  <si>
    <t>14,3%</t>
  </si>
  <si>
    <t>212 078</t>
  </si>
  <si>
    <t>68,0%</t>
  </si>
  <si>
    <t>164 904</t>
  </si>
  <si>
    <t>77,8%</t>
  </si>
  <si>
    <t>132 994</t>
  </si>
  <si>
    <t>80,6%</t>
  </si>
  <si>
    <t>53 794</t>
  </si>
  <si>
    <t>40,45%</t>
  </si>
  <si>
    <t>1 039</t>
  </si>
  <si>
    <t>3 386 258</t>
  </si>
  <si>
    <t>7 175 317</t>
  </si>
  <si>
    <t>2 032 794</t>
  </si>
  <si>
    <t>310 688</t>
  </si>
  <si>
    <t>15,3%</t>
  </si>
  <si>
    <t>206 276</t>
  </si>
  <si>
    <t>66,4%</t>
  </si>
  <si>
    <t>162 971</t>
  </si>
  <si>
    <t>79,0%</t>
  </si>
  <si>
    <t>133 257</t>
  </si>
  <si>
    <t>81,8%</t>
  </si>
  <si>
    <t>58 341</t>
  </si>
  <si>
    <t>43,78%</t>
  </si>
  <si>
    <t>1 269</t>
  </si>
  <si>
    <t>2,2%</t>
  </si>
  <si>
    <t>2 567 774</t>
  </si>
  <si>
    <t>6 973 544</t>
  </si>
  <si>
    <t>465 256</t>
  </si>
  <si>
    <t>65 252</t>
  </si>
  <si>
    <t>14,0%</t>
  </si>
  <si>
    <t>40 089</t>
  </si>
  <si>
    <t>61,4%</t>
  </si>
  <si>
    <t>30 914</t>
  </si>
  <si>
    <t>77,1%</t>
  </si>
  <si>
    <t>25 115</t>
  </si>
  <si>
    <t>81,2%</t>
  </si>
  <si>
    <t>11 194</t>
  </si>
  <si>
    <t>44,57%</t>
  </si>
  <si>
    <t>3 366 888</t>
  </si>
  <si>
    <t>7 046 452</t>
  </si>
  <si>
    <t>2 387 045</t>
  </si>
  <si>
    <t>390 073</t>
  </si>
  <si>
    <t>16,3%</t>
  </si>
  <si>
    <t>231 764</t>
  </si>
  <si>
    <t>59,4%</t>
  </si>
  <si>
    <t>177 544</t>
  </si>
  <si>
    <t>76,6%</t>
  </si>
  <si>
    <t>142 645</t>
  </si>
  <si>
    <t>80,3%</t>
  </si>
  <si>
    <t>63 475</t>
  </si>
  <si>
    <t>44,50%</t>
  </si>
  <si>
    <t>1 295</t>
  </si>
  <si>
    <t>281 796</t>
  </si>
  <si>
    <t>8 514 700</t>
  </si>
  <si>
    <t>1 241 903</t>
  </si>
  <si>
    <t>206 858</t>
  </si>
  <si>
    <t>16,7%</t>
  </si>
  <si>
    <t>122 961</t>
  </si>
  <si>
    <t>93 802</t>
  </si>
  <si>
    <t>76,3%</t>
  </si>
  <si>
    <t>74 956</t>
  </si>
  <si>
    <t>79,9%</t>
  </si>
  <si>
    <t>31 557</t>
  </si>
  <si>
    <t>42,10%</t>
  </si>
  <si>
    <t>1 382 447</t>
  </si>
  <si>
    <t>5 091 666</t>
  </si>
  <si>
    <t>2 178 540</t>
  </si>
  <si>
    <t>352 392</t>
  </si>
  <si>
    <t>16,2%</t>
  </si>
  <si>
    <t>201 783</t>
  </si>
  <si>
    <t>57,3%</t>
  </si>
  <si>
    <t>150 296</t>
  </si>
  <si>
    <t>74,5%</t>
  </si>
  <si>
    <t>118 661</t>
  </si>
  <si>
    <t>52 299</t>
  </si>
  <si>
    <t>44,07%</t>
  </si>
  <si>
    <t>Total</t>
  </si>
  <si>
    <t>34 002 600</t>
  </si>
  <si>
    <t>#########</t>
  </si>
  <si>
    <t>26 301 478</t>
  </si>
  <si>
    <t>3 919 327</t>
  </si>
  <si>
    <t>14,9%</t>
  </si>
  <si>
    <t>2 379 832</t>
  </si>
  <si>
    <t>60,7%</t>
  </si>
  <si>
    <t>1 753 154</t>
  </si>
  <si>
    <t>73,7%</t>
  </si>
  <si>
    <t>1 442 808</t>
  </si>
  <si>
    <t>82,3%</t>
  </si>
  <si>
    <t>626 785</t>
  </si>
  <si>
    <t>43,44%</t>
  </si>
  <si>
    <t>11 850</t>
  </si>
  <si>
    <t>User_id</t>
  </si>
  <si>
    <t>Year</t>
  </si>
  <si>
    <t>Sex</t>
  </si>
  <si>
    <t>Money</t>
  </si>
  <si>
    <t>LifeTime</t>
  </si>
  <si>
    <t>LastLog</t>
  </si>
  <si>
    <t>LastPayment</t>
  </si>
  <si>
    <t>Sessions</t>
  </si>
  <si>
    <t>male</t>
  </si>
  <si>
    <t>female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</si>
  <si>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</si>
  <si>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</si>
  <si>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</si>
  <si>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</si>
  <si>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</si>
  <si>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</si>
  <si>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</si>
  <si>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</si>
  <si>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</si>
  <si>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</si>
  <si>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</si>
  <si>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</si>
  <si>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Етап</t>
  </si>
  <si>
    <t>Значення</t>
  </si>
  <si>
    <t>% Переходу</t>
  </si>
  <si>
    <t>Visits/Clicks</t>
  </si>
  <si>
    <t>Users / Visits</t>
  </si>
  <si>
    <t xml:space="preserve"> LP Clicks</t>
  </si>
  <si>
    <t xml:space="preserve"> Visits</t>
  </si>
  <si>
    <t xml:space="preserve"> Users</t>
  </si>
  <si>
    <t xml:space="preserve">Registration  </t>
  </si>
  <si>
    <t xml:space="preserve"> Visits  </t>
  </si>
  <si>
    <t xml:space="preserve">% Registration  </t>
  </si>
  <si>
    <t xml:space="preserve">% Payment  </t>
  </si>
  <si>
    <t>Month</t>
  </si>
  <si>
    <t xml:space="preserve">Month  </t>
  </si>
  <si>
    <t>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</si>
</sst>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1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2E75B5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10"/>
      <color rgb="FF424242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7B7B7"/>
        <bgColor rgb="FFB7B7B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4" fontId="4" fillId="0" borderId="0" xfId="0" applyNumberFormat="1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/>
    <xf numFmtId="0" fontId="13" fillId="0" borderId="0" xfId="0" applyFont="1" applyAlignment="1"/>
    <xf numFmtId="14" fontId="13" fillId="0" borderId="0" xfId="0" applyNumberFormat="1" applyFont="1" applyAlignme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9" fontId="0" fillId="0" borderId="0" xfId="1" applyFont="1" applyAlignment="1"/>
    <xf numFmtId="9" fontId="0" fillId="0" borderId="0" xfId="1" applyFont="1" applyAlignment="1">
      <alignment horizontal="center"/>
    </xf>
    <xf numFmtId="9" fontId="12" fillId="0" borderId="0" xfId="0" applyNumberFormat="1" applyFont="1" applyAlignment="1"/>
    <xf numFmtId="9" fontId="0" fillId="0" borderId="0" xfId="0" applyNumberFormat="1" applyFont="1" applyAlignme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2" borderId="1" xfId="0" applyFont="1" applyFill="1" applyBorder="1" applyAlignment="1"/>
    <xf numFmtId="3" fontId="16" fillId="0" borderId="0" xfId="0" applyNumberFormat="1" applyFont="1" applyAlignment="1">
      <alignment horizontal="right"/>
    </xf>
    <xf numFmtId="3" fontId="0" fillId="0" borderId="3" xfId="0" applyNumberFormat="1" applyFont="1" applyBorder="1" applyAlignment="1">
      <alignment horizontal="center"/>
    </xf>
    <xf numFmtId="0" fontId="0" fillId="4" borderId="3" xfId="0" applyFont="1" applyFill="1" applyBorder="1" applyAlignment="1"/>
    <xf numFmtId="0" fontId="12" fillId="4" borderId="3" xfId="0" applyFont="1" applyFill="1" applyBorder="1" applyAlignment="1"/>
    <xf numFmtId="0" fontId="12" fillId="5" borderId="3" xfId="0" applyFont="1" applyFill="1" applyBorder="1" applyAlignment="1"/>
    <xf numFmtId="3" fontId="14" fillId="5" borderId="3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numFmt numFmtId="13" formatCode="0%"/>
    </dxf>
    <dxf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minor"/>
      </font>
      <fill>
        <patternFill patternType="solid">
          <fgColor theme="9"/>
          <bgColor theme="9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minor"/>
      </font>
      <fill>
        <patternFill patternType="solid">
          <fgColor theme="9"/>
          <bgColor theme="9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FFE598"/>
          <bgColor rgb="FFFFE59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yyyy\-mm"/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[_Junior Data Analyst.xlsx]charts!Сводная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 cap="none" spc="0">
                <a:ln/>
                <a:solidFill>
                  <a:schemeClr val="accent4"/>
                </a:solidFill>
                <a:effectLst/>
              </a:rPr>
              <a:t>Player's dynamics</a:t>
            </a:r>
            <a:endParaRPr lang="ru-RU" sz="1600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78160390118366"/>
          <c:y val="0.18612353853495586"/>
          <c:w val="0.63906593848470894"/>
          <c:h val="0.70643282648919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 LP Clicks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charts!$B$4:$B$16</c:f>
              <c:numCache>
                <c:formatCode>#,##0</c:formatCode>
                <c:ptCount val="12"/>
                <c:pt idx="0">
                  <c:v>15906235</c:v>
                </c:pt>
                <c:pt idx="1">
                  <c:v>16909586</c:v>
                </c:pt>
                <c:pt idx="2">
                  <c:v>18985501</c:v>
                </c:pt>
                <c:pt idx="3">
                  <c:v>14784842</c:v>
                </c:pt>
                <c:pt idx="4">
                  <c:v>12741232</c:v>
                </c:pt>
                <c:pt idx="5">
                  <c:v>7350370</c:v>
                </c:pt>
                <c:pt idx="6">
                  <c:v>6026591</c:v>
                </c:pt>
                <c:pt idx="7">
                  <c:v>3507960</c:v>
                </c:pt>
                <c:pt idx="8">
                  <c:v>10732925</c:v>
                </c:pt>
                <c:pt idx="9">
                  <c:v>834649</c:v>
                </c:pt>
                <c:pt idx="10">
                  <c:v>8606893</c:v>
                </c:pt>
                <c:pt idx="11">
                  <c:v>1195498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3-4429-A23F-BE570684BF5D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 Visits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charts!$C$4:$C$16</c:f>
              <c:numCache>
                <c:formatCode>#,##0</c:formatCode>
                <c:ptCount val="12"/>
                <c:pt idx="0">
                  <c:v>3928464</c:v>
                </c:pt>
                <c:pt idx="1">
                  <c:v>4469367</c:v>
                </c:pt>
                <c:pt idx="2">
                  <c:v>3150625</c:v>
                </c:pt>
                <c:pt idx="3">
                  <c:v>5569700</c:v>
                </c:pt>
                <c:pt idx="4">
                  <c:v>2578826</c:v>
                </c:pt>
                <c:pt idx="5">
                  <c:v>5047566</c:v>
                </c:pt>
                <c:pt idx="6">
                  <c:v>3068868</c:v>
                </c:pt>
                <c:pt idx="7">
                  <c:v>228051</c:v>
                </c:pt>
                <c:pt idx="8">
                  <c:v>2167024</c:v>
                </c:pt>
                <c:pt idx="9">
                  <c:v>1154099</c:v>
                </c:pt>
                <c:pt idx="10">
                  <c:v>88197</c:v>
                </c:pt>
                <c:pt idx="11">
                  <c:v>2551813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3-4429-A23F-BE570684BF5D}"/>
            </c:ext>
          </c:extLst>
        </c:ser>
        <c:ser>
          <c:idx val="2"/>
          <c:order val="2"/>
          <c:tx>
            <c:strRef>
              <c:f>charts!$D$3</c:f>
              <c:strCache>
                <c:ptCount val="1"/>
                <c:pt idx="0">
                  <c:v> Users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charts!$D$4:$D$16</c:f>
              <c:numCache>
                <c:formatCode>#,##0</c:formatCode>
                <c:ptCount val="12"/>
                <c:pt idx="0">
                  <c:v>2981888</c:v>
                </c:pt>
                <c:pt idx="1">
                  <c:v>2471589</c:v>
                </c:pt>
                <c:pt idx="2">
                  <c:v>722179</c:v>
                </c:pt>
                <c:pt idx="3">
                  <c:v>4254363</c:v>
                </c:pt>
                <c:pt idx="4">
                  <c:v>2668546</c:v>
                </c:pt>
                <c:pt idx="5">
                  <c:v>3133897</c:v>
                </c:pt>
                <c:pt idx="6">
                  <c:v>1847730</c:v>
                </c:pt>
                <c:pt idx="7">
                  <c:v>1640650</c:v>
                </c:pt>
                <c:pt idx="8">
                  <c:v>2212051</c:v>
                </c:pt>
                <c:pt idx="9">
                  <c:v>590647</c:v>
                </c:pt>
                <c:pt idx="10">
                  <c:v>914120</c:v>
                </c:pt>
                <c:pt idx="11">
                  <c:v>2863818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3-4429-A23F-BE570684BF5D}"/>
            </c:ext>
          </c:extLst>
        </c:ser>
        <c:ser>
          <c:idx val="3"/>
          <c:order val="3"/>
          <c:tx>
            <c:strRef>
              <c:f>charts!$E$3</c:f>
              <c:strCache>
                <c:ptCount val="1"/>
                <c:pt idx="0">
                  <c:v>Registration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charts!$E$4:$E$16</c:f>
              <c:numCache>
                <c:formatCode>#,##0</c:formatCode>
                <c:ptCount val="12"/>
                <c:pt idx="0">
                  <c:v>451619</c:v>
                </c:pt>
                <c:pt idx="1">
                  <c:v>378462</c:v>
                </c:pt>
                <c:pt idx="2">
                  <c:v>101601</c:v>
                </c:pt>
                <c:pt idx="3">
                  <c:v>628390</c:v>
                </c:pt>
                <c:pt idx="4">
                  <c:v>420456</c:v>
                </c:pt>
                <c:pt idx="5">
                  <c:v>483005</c:v>
                </c:pt>
                <c:pt idx="6">
                  <c:v>255745</c:v>
                </c:pt>
                <c:pt idx="7">
                  <c:v>221770</c:v>
                </c:pt>
                <c:pt idx="8">
                  <c:v>319410</c:v>
                </c:pt>
                <c:pt idx="9">
                  <c:v>70606</c:v>
                </c:pt>
                <c:pt idx="10">
                  <c:v>134046</c:v>
                </c:pt>
                <c:pt idx="11">
                  <c:v>454218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3-4429-A23F-BE570684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201919"/>
        <c:axId val="2067200255"/>
      </c:barChart>
      <c:catAx>
        <c:axId val="20672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200255"/>
        <c:crosses val="autoZero"/>
        <c:auto val="1"/>
        <c:lblAlgn val="ctr"/>
        <c:lblOffset val="100"/>
        <c:noMultiLvlLbl val="0"/>
      </c:catAx>
      <c:valAx>
        <c:axId val="20672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2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82619407950052"/>
          <c:y val="0.65401524023523649"/>
          <c:w val="0.15799738995021165"/>
          <c:h val="0.2416595084705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[_Junior Data Analyst.xlsx]charts!Сводная таблица2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cap="none" spc="0">
                <a:ln/>
                <a:solidFill>
                  <a:schemeClr val="accent4"/>
                </a:solidFill>
                <a:effectLst/>
              </a:rPr>
              <a:t>KPI Trends of time</a:t>
            </a:r>
            <a:endParaRPr lang="ru-RU" sz="1800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10356499304709"/>
          <c:y val="0.19492337164750959"/>
          <c:w val="0.52570814721413661"/>
          <c:h val="0.66561340392795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charts!$B$20</c:f>
              <c:strCache>
                <c:ptCount val="1"/>
                <c:pt idx="0">
                  <c:v> Visits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charts!$B$21:$B$32</c:f>
              <c:numCache>
                <c:formatCode>#,##0</c:formatCode>
                <c:ptCount val="12"/>
                <c:pt idx="0">
                  <c:v>3928464</c:v>
                </c:pt>
                <c:pt idx="1">
                  <c:v>4469367</c:v>
                </c:pt>
                <c:pt idx="2">
                  <c:v>3150625</c:v>
                </c:pt>
                <c:pt idx="3">
                  <c:v>5569700</c:v>
                </c:pt>
                <c:pt idx="4">
                  <c:v>2578826</c:v>
                </c:pt>
                <c:pt idx="5">
                  <c:v>5047566</c:v>
                </c:pt>
                <c:pt idx="6">
                  <c:v>3068868</c:v>
                </c:pt>
                <c:pt idx="7">
                  <c:v>228051</c:v>
                </c:pt>
                <c:pt idx="8">
                  <c:v>2167024</c:v>
                </c:pt>
                <c:pt idx="9">
                  <c:v>1154099</c:v>
                </c:pt>
                <c:pt idx="10">
                  <c:v>88197</c:v>
                </c:pt>
                <c:pt idx="11">
                  <c:v>2551813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C-45BE-B0F3-073640E3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51023"/>
        <c:axId val="2071447695"/>
      </c:barChart>
      <c:lineChart>
        <c:grouping val="standard"/>
        <c:varyColors val="0"/>
        <c:ser>
          <c:idx val="1"/>
          <c:order val="1"/>
          <c:tx>
            <c:strRef>
              <c:f>charts!$C$20</c:f>
              <c:strCache>
                <c:ptCount val="1"/>
                <c:pt idx="0">
                  <c:v>% Registration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charts!$C$21:$C$32</c:f>
              <c:numCache>
                <c:formatCode>0%</c:formatCode>
                <c:ptCount val="12"/>
                <c:pt idx="0">
                  <c:v>0.31899999999999995</c:v>
                </c:pt>
                <c:pt idx="1">
                  <c:v>0.307</c:v>
                </c:pt>
                <c:pt idx="2">
                  <c:v>0.28100000000000003</c:v>
                </c:pt>
                <c:pt idx="3">
                  <c:v>0.29100000000000004</c:v>
                </c:pt>
                <c:pt idx="4">
                  <c:v>0.317</c:v>
                </c:pt>
                <c:pt idx="5">
                  <c:v>0.29900000000000004</c:v>
                </c:pt>
                <c:pt idx="6">
                  <c:v>0.13800000000000001</c:v>
                </c:pt>
                <c:pt idx="7">
                  <c:v>0.13500000000000001</c:v>
                </c:pt>
                <c:pt idx="8">
                  <c:v>0.14399999999999999</c:v>
                </c:pt>
                <c:pt idx="9">
                  <c:v>0.12</c:v>
                </c:pt>
                <c:pt idx="10">
                  <c:v>0.14699999999999999</c:v>
                </c:pt>
                <c:pt idx="11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C-45BE-B0F3-073640E3C2A2}"/>
            </c:ext>
          </c:extLst>
        </c:ser>
        <c:ser>
          <c:idx val="2"/>
          <c:order val="2"/>
          <c:tx>
            <c:strRef>
              <c:f>charts!$D$20</c:f>
              <c:strCache>
                <c:ptCount val="1"/>
                <c:pt idx="0">
                  <c:v>% Payment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charts!$D$21:$D$32</c:f>
              <c:numCache>
                <c:formatCode>0%</c:formatCode>
                <c:ptCount val="12"/>
                <c:pt idx="0">
                  <c:v>3.9E-2</c:v>
                </c:pt>
                <c:pt idx="1">
                  <c:v>3.9999999999999994E-2</c:v>
                </c:pt>
                <c:pt idx="2">
                  <c:v>3.6000000000000004E-2</c:v>
                </c:pt>
                <c:pt idx="3">
                  <c:v>3.5000000000000003E-2</c:v>
                </c:pt>
                <c:pt idx="4">
                  <c:v>3.6000000000000004E-2</c:v>
                </c:pt>
                <c:pt idx="5">
                  <c:v>3.4000000000000002E-2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1.9E-2</c:v>
                </c:pt>
                <c:pt idx="11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C-45BE-B0F3-073640E3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50191"/>
        <c:axId val="2071448943"/>
      </c:lineChart>
      <c:catAx>
        <c:axId val="20714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47695"/>
        <c:crosses val="autoZero"/>
        <c:auto val="1"/>
        <c:lblAlgn val="ctr"/>
        <c:lblOffset val="100"/>
        <c:noMultiLvlLbl val="0"/>
      </c:catAx>
      <c:valAx>
        <c:axId val="2071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51023"/>
        <c:crosses val="autoZero"/>
        <c:crossBetween val="between"/>
      </c:valAx>
      <c:valAx>
        <c:axId val="207144894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50191"/>
        <c:crosses val="max"/>
        <c:crossBetween val="between"/>
      </c:valAx>
      <c:catAx>
        <c:axId val="2071450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44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62908512074831"/>
          <c:y val="0.73910761154855642"/>
          <c:w val="0.26553161902462363"/>
          <c:h val="0.2291598787220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[_Junior Data Analyst.xlsx]charts!Сводная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 cap="none" spc="0">
                <a:ln/>
                <a:solidFill>
                  <a:schemeClr val="accent4"/>
                </a:solidFill>
                <a:effectLst/>
              </a:rPr>
              <a:t>Player's dynamics</a:t>
            </a:r>
            <a:endParaRPr lang="ru-RU" sz="1600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78160390118366"/>
          <c:y val="0.18612353853495586"/>
          <c:w val="0.63906593848470894"/>
          <c:h val="0.70643282648919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 LP Clicks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charts!$B$4:$B$16</c:f>
              <c:numCache>
                <c:formatCode>#,##0</c:formatCode>
                <c:ptCount val="12"/>
                <c:pt idx="0">
                  <c:v>15906235</c:v>
                </c:pt>
                <c:pt idx="1">
                  <c:v>16909586</c:v>
                </c:pt>
                <c:pt idx="2">
                  <c:v>18985501</c:v>
                </c:pt>
                <c:pt idx="3">
                  <c:v>14784842</c:v>
                </c:pt>
                <c:pt idx="4">
                  <c:v>12741232</c:v>
                </c:pt>
                <c:pt idx="5">
                  <c:v>7350370</c:v>
                </c:pt>
                <c:pt idx="6">
                  <c:v>6026591</c:v>
                </c:pt>
                <c:pt idx="7">
                  <c:v>3507960</c:v>
                </c:pt>
                <c:pt idx="8">
                  <c:v>10732925</c:v>
                </c:pt>
                <c:pt idx="9">
                  <c:v>834649</c:v>
                </c:pt>
                <c:pt idx="10">
                  <c:v>8606893</c:v>
                </c:pt>
                <c:pt idx="11">
                  <c:v>1195498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C-424D-901C-7A327173DB44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 Visits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charts!$C$4:$C$16</c:f>
              <c:numCache>
                <c:formatCode>#,##0</c:formatCode>
                <c:ptCount val="12"/>
                <c:pt idx="0">
                  <c:v>3928464</c:v>
                </c:pt>
                <c:pt idx="1">
                  <c:v>4469367</c:v>
                </c:pt>
                <c:pt idx="2">
                  <c:v>3150625</c:v>
                </c:pt>
                <c:pt idx="3">
                  <c:v>5569700</c:v>
                </c:pt>
                <c:pt idx="4">
                  <c:v>2578826</c:v>
                </c:pt>
                <c:pt idx="5">
                  <c:v>5047566</c:v>
                </c:pt>
                <c:pt idx="6">
                  <c:v>3068868</c:v>
                </c:pt>
                <c:pt idx="7">
                  <c:v>228051</c:v>
                </c:pt>
                <c:pt idx="8">
                  <c:v>2167024</c:v>
                </c:pt>
                <c:pt idx="9">
                  <c:v>1154099</c:v>
                </c:pt>
                <c:pt idx="10">
                  <c:v>88197</c:v>
                </c:pt>
                <c:pt idx="11">
                  <c:v>2551813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C-424D-901C-7A327173DB44}"/>
            </c:ext>
          </c:extLst>
        </c:ser>
        <c:ser>
          <c:idx val="2"/>
          <c:order val="2"/>
          <c:tx>
            <c:strRef>
              <c:f>charts!$D$3</c:f>
              <c:strCache>
                <c:ptCount val="1"/>
                <c:pt idx="0">
                  <c:v> Users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charts!$D$4:$D$16</c:f>
              <c:numCache>
                <c:formatCode>#,##0</c:formatCode>
                <c:ptCount val="12"/>
                <c:pt idx="0">
                  <c:v>2981888</c:v>
                </c:pt>
                <c:pt idx="1">
                  <c:v>2471589</c:v>
                </c:pt>
                <c:pt idx="2">
                  <c:v>722179</c:v>
                </c:pt>
                <c:pt idx="3">
                  <c:v>4254363</c:v>
                </c:pt>
                <c:pt idx="4">
                  <c:v>2668546</c:v>
                </c:pt>
                <c:pt idx="5">
                  <c:v>3133897</c:v>
                </c:pt>
                <c:pt idx="6">
                  <c:v>1847730</c:v>
                </c:pt>
                <c:pt idx="7">
                  <c:v>1640650</c:v>
                </c:pt>
                <c:pt idx="8">
                  <c:v>2212051</c:v>
                </c:pt>
                <c:pt idx="9">
                  <c:v>590647</c:v>
                </c:pt>
                <c:pt idx="10">
                  <c:v>914120</c:v>
                </c:pt>
                <c:pt idx="11">
                  <c:v>2863818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C-424D-901C-7A327173DB44}"/>
            </c:ext>
          </c:extLst>
        </c:ser>
        <c:ser>
          <c:idx val="3"/>
          <c:order val="3"/>
          <c:tx>
            <c:strRef>
              <c:f>charts!$E$3</c:f>
              <c:strCache>
                <c:ptCount val="1"/>
                <c:pt idx="0">
                  <c:v>Registration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charts!$E$4:$E$16</c:f>
              <c:numCache>
                <c:formatCode>#,##0</c:formatCode>
                <c:ptCount val="12"/>
                <c:pt idx="0">
                  <c:v>451619</c:v>
                </c:pt>
                <c:pt idx="1">
                  <c:v>378462</c:v>
                </c:pt>
                <c:pt idx="2">
                  <c:v>101601</c:v>
                </c:pt>
                <c:pt idx="3">
                  <c:v>628390</c:v>
                </c:pt>
                <c:pt idx="4">
                  <c:v>420456</c:v>
                </c:pt>
                <c:pt idx="5">
                  <c:v>483005</c:v>
                </c:pt>
                <c:pt idx="6">
                  <c:v>255745</c:v>
                </c:pt>
                <c:pt idx="7">
                  <c:v>221770</c:v>
                </c:pt>
                <c:pt idx="8">
                  <c:v>319410</c:v>
                </c:pt>
                <c:pt idx="9">
                  <c:v>70606</c:v>
                </c:pt>
                <c:pt idx="10">
                  <c:v>134046</c:v>
                </c:pt>
                <c:pt idx="11">
                  <c:v>454218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C-424D-901C-7A327173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201919"/>
        <c:axId val="2067200255"/>
      </c:barChart>
      <c:catAx>
        <c:axId val="20672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200255"/>
        <c:crosses val="autoZero"/>
        <c:auto val="1"/>
        <c:lblAlgn val="ctr"/>
        <c:lblOffset val="100"/>
        <c:noMultiLvlLbl val="0"/>
      </c:catAx>
      <c:valAx>
        <c:axId val="20672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2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82619407950052"/>
          <c:y val="0.65401524023523649"/>
          <c:w val="0.15799738995021165"/>
          <c:h val="0.2416595084705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[_Junior Data Analyst.xlsx]charts!Сводная 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cap="none" spc="0">
                <a:ln/>
                <a:solidFill>
                  <a:schemeClr val="accent4"/>
                </a:solidFill>
                <a:effectLst/>
              </a:rPr>
              <a:t>KPI Trends of time</a:t>
            </a:r>
            <a:endParaRPr lang="ru-RU" sz="1800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charts!$B$20</c:f>
              <c:strCache>
                <c:ptCount val="1"/>
                <c:pt idx="0">
                  <c:v> Visits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charts!$B$21:$B$32</c:f>
              <c:numCache>
                <c:formatCode>#,##0</c:formatCode>
                <c:ptCount val="12"/>
                <c:pt idx="0">
                  <c:v>3928464</c:v>
                </c:pt>
                <c:pt idx="1">
                  <c:v>4469367</c:v>
                </c:pt>
                <c:pt idx="2">
                  <c:v>3150625</c:v>
                </c:pt>
                <c:pt idx="3">
                  <c:v>5569700</c:v>
                </c:pt>
                <c:pt idx="4">
                  <c:v>2578826</c:v>
                </c:pt>
                <c:pt idx="5">
                  <c:v>5047566</c:v>
                </c:pt>
                <c:pt idx="6">
                  <c:v>3068868</c:v>
                </c:pt>
                <c:pt idx="7">
                  <c:v>228051</c:v>
                </c:pt>
                <c:pt idx="8">
                  <c:v>2167024</c:v>
                </c:pt>
                <c:pt idx="9">
                  <c:v>1154099</c:v>
                </c:pt>
                <c:pt idx="10">
                  <c:v>88197</c:v>
                </c:pt>
                <c:pt idx="11">
                  <c:v>2551813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6-475C-A0FF-59D333AB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51023"/>
        <c:axId val="2071447695"/>
      </c:barChart>
      <c:lineChart>
        <c:grouping val="standard"/>
        <c:varyColors val="0"/>
        <c:ser>
          <c:idx val="1"/>
          <c:order val="1"/>
          <c:tx>
            <c:strRef>
              <c:f>charts!$C$20</c:f>
              <c:strCache>
                <c:ptCount val="1"/>
                <c:pt idx="0">
                  <c:v>% Registration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charts!$C$21:$C$32</c:f>
              <c:numCache>
                <c:formatCode>0%</c:formatCode>
                <c:ptCount val="12"/>
                <c:pt idx="0">
                  <c:v>0.31899999999999995</c:v>
                </c:pt>
                <c:pt idx="1">
                  <c:v>0.307</c:v>
                </c:pt>
                <c:pt idx="2">
                  <c:v>0.28100000000000003</c:v>
                </c:pt>
                <c:pt idx="3">
                  <c:v>0.29100000000000004</c:v>
                </c:pt>
                <c:pt idx="4">
                  <c:v>0.317</c:v>
                </c:pt>
                <c:pt idx="5">
                  <c:v>0.29900000000000004</c:v>
                </c:pt>
                <c:pt idx="6">
                  <c:v>0.13800000000000001</c:v>
                </c:pt>
                <c:pt idx="7">
                  <c:v>0.13500000000000001</c:v>
                </c:pt>
                <c:pt idx="8">
                  <c:v>0.14399999999999999</c:v>
                </c:pt>
                <c:pt idx="9">
                  <c:v>0.12</c:v>
                </c:pt>
                <c:pt idx="10">
                  <c:v>0.14699999999999999</c:v>
                </c:pt>
                <c:pt idx="11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6-475C-A0FF-59D333ABD868}"/>
            </c:ext>
          </c:extLst>
        </c:ser>
        <c:ser>
          <c:idx val="2"/>
          <c:order val="2"/>
          <c:tx>
            <c:strRef>
              <c:f>charts!$D$20</c:f>
              <c:strCache>
                <c:ptCount val="1"/>
                <c:pt idx="0">
                  <c:v>% Payment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charts!$A$21:$A$32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charts!$D$21:$D$32</c:f>
              <c:numCache>
                <c:formatCode>0%</c:formatCode>
                <c:ptCount val="12"/>
                <c:pt idx="0">
                  <c:v>3.9E-2</c:v>
                </c:pt>
                <c:pt idx="1">
                  <c:v>3.9999999999999994E-2</c:v>
                </c:pt>
                <c:pt idx="2">
                  <c:v>3.6000000000000004E-2</c:v>
                </c:pt>
                <c:pt idx="3">
                  <c:v>3.5000000000000003E-2</c:v>
                </c:pt>
                <c:pt idx="4">
                  <c:v>3.6000000000000004E-2</c:v>
                </c:pt>
                <c:pt idx="5">
                  <c:v>3.4000000000000002E-2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1.9E-2</c:v>
                </c:pt>
                <c:pt idx="11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6-475C-A0FF-59D333AB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50191"/>
        <c:axId val="2071448943"/>
      </c:lineChart>
      <c:catAx>
        <c:axId val="20714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47695"/>
        <c:crosses val="autoZero"/>
        <c:auto val="1"/>
        <c:lblAlgn val="ctr"/>
        <c:lblOffset val="100"/>
        <c:noMultiLvlLbl val="0"/>
      </c:catAx>
      <c:valAx>
        <c:axId val="2071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51023"/>
        <c:crosses val="autoZero"/>
        <c:crossBetween val="between"/>
      </c:valAx>
      <c:valAx>
        <c:axId val="207144894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450191"/>
        <c:crosses val="max"/>
        <c:crossBetween val="between"/>
      </c:valAx>
      <c:catAx>
        <c:axId val="2071450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448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200" b="1" i="0" u="none" strike="noStrike" cap="none" spc="50" baseline="0">
                <a:ln w="0"/>
                <a:solidFill>
                  <a:schemeClr val="accent4">
                    <a:lumMod val="75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Arial"/>
                <a:cs typeface="Arial"/>
              </a:rPr>
              <a:t>User's convertion funnel</a:t>
            </a:r>
            <a:endParaRPr lang="ru-RU" sz="1200" b="1" i="0" u="none" strike="noStrike" cap="none" spc="50" baseline="0">
              <a:ln w="0"/>
              <a:solidFill>
                <a:schemeClr val="accent4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"/>
              <a:cs typeface="Arial"/>
            </a:endParaRPr>
          </a:p>
        </cx:rich>
      </cx:tx>
    </cx:title>
    <cx:plotArea>
      <cx:plotAreaRegion>
        <cx:plotSurface>
          <cx:spPr>
            <a:gradFill>
              <a:gsLst>
                <a:gs pos="0">
                  <a:srgbClr val="92D050"/>
                </a:gs>
                <a:gs pos="74000">
                  <a:schemeClr val="bg1"/>
                </a:gs>
                <a:gs pos="83000">
                  <a:schemeClr val="bg2"/>
                </a:gs>
                <a:gs pos="100000">
                  <a:schemeClr val="bg1"/>
                </a:gs>
              </a:gsLst>
              <a:lin ang="5400000" scaled="1"/>
            </a:gradFill>
          </cx:spPr>
        </cx:plotSurface>
        <cx:series layoutId="funnel" uniqueId="{0B034B9F-CEA4-4884-9400-3631AF558CBC}" formatIdx="0">
          <cx:tx>
            <cx:txData>
              <cx:f>_xlchart.v2.1</cx:f>
              <cx:v>Значення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1BA21AE0-DE33-49A8-A81A-56845958B14D}" formatIdx="1">
          <cx:tx>
            <cx:txData>
              <cx:f>_xlchart.v2.3</cx:f>
              <cx:v>% Переходу</cx:v>
            </cx:txData>
          </cx:tx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accent4">
                    <a:lumMod val="50000"/>
                  </a:schemeClr>
                </a:solidFill>
                <a:latin typeface="Bahnschrift Light Condensed" panose="020B0502040204020203" pitchFamily="34" charset="0"/>
                <a:ea typeface="Bahnschrift Light Condensed" panose="020B0502040204020203" pitchFamily="34" charset="0"/>
                <a:cs typeface="Bahnschrift Light Condensed" panose="020B0502040204020203" pitchFamily="34" charset="0"/>
              </a:defRPr>
            </a:pPr>
            <a:endParaRPr lang="ru-RU" sz="1000" b="0" i="0" u="none" strike="noStrike" baseline="0">
              <a:solidFill>
                <a:schemeClr val="accent4">
                  <a:lumMod val="50000"/>
                </a:schemeClr>
              </a:solidFill>
              <a:latin typeface="Bahnschrift Light Condensed" panose="020B0502040204020203" pitchFamily="34" charset="0"/>
              <a:cs typeface="Arial"/>
            </a:endParaRPr>
          </a:p>
        </cx:txPr>
      </cx:axis>
    </cx:plotArea>
  </cx:chart>
  <cx:spPr>
    <a:solidFill>
      <a:schemeClr val="bg1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  <cx:data id="1">
      <cx:strDim type="cat">
        <cx:f>_xlchart.v2.5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100" b="1" i="0" u="none" strike="noStrike" cap="none" spc="50" baseline="0">
                <a:ln w="0"/>
                <a:solidFill>
                  <a:schemeClr val="accent4">
                    <a:lumMod val="75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Arial"/>
                <a:cs typeface="Arial"/>
              </a:rPr>
              <a:t>Users convertion funnel</a:t>
            </a:r>
            <a:endParaRPr lang="ru-RU" sz="1100" b="1" i="0" u="none" strike="noStrike" cap="none" spc="50" baseline="0">
              <a:ln w="0"/>
              <a:solidFill>
                <a:schemeClr val="accent4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"/>
              <a:cs typeface="Arial"/>
            </a:endParaRPr>
          </a:p>
        </cx:rich>
      </cx:tx>
    </cx:title>
    <cx:plotArea>
      <cx:plotAreaRegion>
        <cx:plotSurface>
          <cx:spPr>
            <a:gradFill>
              <a:gsLst>
                <a:gs pos="0">
                  <a:srgbClr val="92D050"/>
                </a:gs>
                <a:gs pos="74000">
                  <a:schemeClr val="bg1"/>
                </a:gs>
                <a:gs pos="83000">
                  <a:schemeClr val="bg2"/>
                </a:gs>
                <a:gs pos="100000">
                  <a:schemeClr val="bg1"/>
                </a:gs>
              </a:gsLst>
              <a:lin ang="5400000" scaled="1"/>
            </a:gradFill>
          </cx:spPr>
        </cx:plotSurface>
        <cx:series layoutId="funnel" uniqueId="{0B034B9F-CEA4-4884-9400-3631AF558CBC}" formatIdx="0">
          <cx:tx>
            <cx:txData>
              <cx:f>_xlchart.v2.6</cx:f>
              <cx:v>Значення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1BA21AE0-DE33-49A8-A81A-56845958B14D}" formatIdx="1">
          <cx:tx>
            <cx:txData>
              <cx:f>_xlchart.v2.8</cx:f>
              <cx:v>% Переходу</cx:v>
            </cx:txData>
          </cx:tx>
          <cx:dataLabels>
            <cx:visibility seriesName="0" categoryName="0" value="1"/>
          </cx:dataLabels>
          <cx:dataId val="1"/>
        </cx:series>
      </cx:plotAreaRegion>
      <cx:axis id="1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accent4">
                    <a:lumMod val="50000"/>
                  </a:schemeClr>
                </a:solidFill>
                <a:latin typeface="Bahnschrift Light Condensed" panose="020B0502040204020203" pitchFamily="34" charset="0"/>
                <a:ea typeface="Bahnschrift Light Condensed" panose="020B0502040204020203" pitchFamily="34" charset="0"/>
                <a:cs typeface="Bahnschrift Light Condensed" panose="020B0502040204020203" pitchFamily="34" charset="0"/>
              </a:defRPr>
            </a:pPr>
            <a:endParaRPr lang="ru-RU" sz="1000" b="0" i="0" u="none" strike="noStrike" baseline="0">
              <a:solidFill>
                <a:schemeClr val="accent4">
                  <a:lumMod val="50000"/>
                </a:schemeClr>
              </a:solidFill>
              <a:latin typeface="Bahnschrift Light Condensed" panose="020B0502040204020203" pitchFamily="34" charset="0"/>
              <a:cs typeface="Arial"/>
            </a:endParaRPr>
          </a:p>
        </cx:txPr>
      </cx:axis>
    </cx:plotArea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15</xdr:col>
      <xdr:colOff>594360</xdr:colOff>
      <xdr:row>4</xdr:row>
      <xdr:rowOff>38100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34EE901C-BB53-4EA9-BDD7-E6871398F6DB}"/>
            </a:ext>
          </a:extLst>
        </xdr:cNvPr>
        <xdr:cNvSpPr/>
      </xdr:nvSpPr>
      <xdr:spPr>
        <a:xfrm>
          <a:off x="0" y="7620"/>
          <a:ext cx="9738360" cy="7010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l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User's convertion funnel</a:t>
          </a:r>
          <a:endParaRPr lang="ru-UA" sz="2000">
            <a:effectLst/>
          </a:endParaRPr>
        </a:p>
        <a:p>
          <a:pPr algn="l"/>
          <a:endParaRPr lang="LID4096" sz="1100"/>
        </a:p>
      </xdr:txBody>
    </xdr:sp>
    <xdr:clientData/>
  </xdr:twoCellAnchor>
  <xdr:twoCellAnchor>
    <xdr:from>
      <xdr:col>3</xdr:col>
      <xdr:colOff>15240</xdr:colOff>
      <xdr:row>4</xdr:row>
      <xdr:rowOff>45720</xdr:rowOff>
    </xdr:from>
    <xdr:to>
      <xdr:col>7</xdr:col>
      <xdr:colOff>222868</xdr:colOff>
      <xdr:row>19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CCED2D88-34D5-4782-9566-D99DE56A8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4160" y="716280"/>
              <a:ext cx="2646028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228600</xdr:colOff>
      <xdr:row>4</xdr:row>
      <xdr:rowOff>45720</xdr:rowOff>
    </xdr:from>
    <xdr:to>
      <xdr:col>15</xdr:col>
      <xdr:colOff>586740</xdr:colOff>
      <xdr:row>19</xdr:row>
      <xdr:rowOff>37681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93E64EF3-3A9E-45D7-843B-5D921F638F31}"/>
            </a:ext>
          </a:extLst>
        </xdr:cNvPr>
        <xdr:cNvSpPr/>
      </xdr:nvSpPr>
      <xdr:spPr>
        <a:xfrm>
          <a:off x="5455920" y="716280"/>
          <a:ext cx="5234940" cy="2544661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uk-UA" sz="1050" b="1">
              <a:latin typeface="Arial" panose="020B0604020202020204" pitchFamily="34" charset="0"/>
              <a:cs typeface="Arial" panose="020B0604020202020204" pitchFamily="34" charset="0"/>
            </a:rPr>
            <a:t>Висновок</a:t>
          </a:r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n-US" sz="105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Висока кількість кліків на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LP (117 582 282)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низький відсоток переходу до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Visits (29%).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Можливі боти або несправжні кліки (якщо це рекламні кампанії або інші джерела трафіку).</a:t>
          </a:r>
          <a:r>
            <a:rPr lang="ru-RU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Високий відсоток переходу на етапи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 (77%) </a:t>
          </a:r>
          <a:r>
            <a:rPr lang="ru-RU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Try to Pay (82%).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Велика кількість користувачів активно взаємодіє з сервісом і робить спроби оплатити. 3. Сильне зменшення конверсії на етапах після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email (61%)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phone (74%).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Занадто великий відсоток відмов на етапі реєстрації та оплати. Можливо, існують проблеми з покроковим процесом реєстрації або технічні труднощі під час заповнення форми. Система може потребувати оптимізації для покращення конверсії на етапах, пов'язаних з оплатою. Рекомендації: </a:t>
          </a:r>
          <a:r>
            <a:rPr lang="ru-R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Перевірити технічну частину </a:t>
          </a:r>
          <a:r>
            <a:rPr lang="uk-UA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сервісу</a:t>
          </a:r>
          <a:r>
            <a:rPr lang="ru-R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Покращити процес реєстрації (можливо, зробити його коротшим або спростити), Провести опитування або аналізати зворотній зв'язок від користувачів, щоб виявити причини відмови від покупок на етапах реєстрації та оплати.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LID4096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19</xdr:row>
      <xdr:rowOff>30480</xdr:rowOff>
    </xdr:from>
    <xdr:to>
      <xdr:col>6</xdr:col>
      <xdr:colOff>160020</xdr:colOff>
      <xdr:row>35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3A27E0-E039-4875-9993-DF6EFFAC4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14</xdr:row>
      <xdr:rowOff>38101</xdr:rowOff>
    </xdr:from>
    <xdr:to>
      <xdr:col>2</xdr:col>
      <xdr:colOff>960120</xdr:colOff>
      <xdr:row>19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th">
              <a:extLst>
                <a:ext uri="{FF2B5EF4-FFF2-40B4-BE49-F238E27FC236}">
                  <a16:creationId xmlns:a16="http://schemas.microsoft.com/office/drawing/2014/main" id="{837B2E7E-7D7D-4F4D-A3DA-34F003428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23161"/>
              <a:ext cx="2781300" cy="853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160020</xdr:colOff>
      <xdr:row>19</xdr:row>
      <xdr:rowOff>38100</xdr:rowOff>
    </xdr:from>
    <xdr:to>
      <xdr:col>13</xdr:col>
      <xdr:colOff>365760</xdr:colOff>
      <xdr:row>35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22F2087-FDBC-40AA-B428-BACF2B20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19</xdr:row>
      <xdr:rowOff>45720</xdr:rowOff>
    </xdr:from>
    <xdr:to>
      <xdr:col>16</xdr:col>
      <xdr:colOff>0</xdr:colOff>
      <xdr:row>35</xdr:row>
      <xdr:rowOff>15240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C3A3F35A-0C97-4EA2-BEDC-97C778F92B85}"/>
            </a:ext>
          </a:extLst>
        </xdr:cNvPr>
        <xdr:cNvSpPr/>
      </xdr:nvSpPr>
      <xdr:spPr>
        <a:xfrm>
          <a:off x="9265920" y="3268980"/>
          <a:ext cx="1447800" cy="265176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uk-UA" sz="1050"/>
            <a:t>Слід</a:t>
          </a:r>
          <a:r>
            <a:rPr lang="uk-UA" sz="1050" baseline="0"/>
            <a:t> зазначити що на кінець місяця прослідковується спад кліків</a:t>
          </a:r>
          <a:r>
            <a:rPr lang="en-US" sz="1050" baseline="0"/>
            <a:t>, </a:t>
          </a:r>
          <a:r>
            <a:rPr lang="uk-UA" sz="1050" baseline="0"/>
            <a:t>реєстрацій</a:t>
          </a:r>
          <a:r>
            <a:rPr lang="en-US" sz="1050" baseline="0"/>
            <a:t>, </a:t>
          </a:r>
          <a:r>
            <a:rPr lang="uk-UA" sz="1050" baseline="0"/>
            <a:t>відсоток користувачів що зареєструвались має негативну тенденцію</a:t>
          </a:r>
          <a:r>
            <a:rPr lang="en-US" sz="1050" baseline="0"/>
            <a:t>, </a:t>
          </a:r>
          <a:r>
            <a:rPr lang="uk-UA" sz="1050" baseline="0"/>
            <a:t>щодо платежів то протягом місяця вони залишаються на одному рівні.</a:t>
          </a:r>
          <a:endParaRPr lang="LID4096" sz="105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1038137</xdr:colOff>
      <xdr:row>0</xdr:row>
      <xdr:rowOff>0</xdr:rowOff>
    </xdr:from>
    <xdr:to>
      <xdr:col>7</xdr:col>
      <xdr:colOff>209725</xdr:colOff>
      <xdr:row>15</xdr:row>
      <xdr:rowOff>13981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B5210E21-2F69-4733-BEA1-86D7A9BF9C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9917" y="0"/>
              <a:ext cx="2646028" cy="2530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237688</xdr:colOff>
      <xdr:row>0</xdr:row>
      <xdr:rowOff>0</xdr:rowOff>
    </xdr:from>
    <xdr:to>
      <xdr:col>16</xdr:col>
      <xdr:colOff>111853</xdr:colOff>
      <xdr:row>15</xdr:row>
      <xdr:rowOff>27964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8FD5D2A1-9567-43D7-82CC-6B989E71C172}"/>
            </a:ext>
          </a:extLst>
        </xdr:cNvPr>
        <xdr:cNvSpPr/>
      </xdr:nvSpPr>
      <xdr:spPr>
        <a:xfrm>
          <a:off x="5403908" y="0"/>
          <a:ext cx="5347982" cy="2544661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uk-UA" sz="1050" b="1">
              <a:latin typeface="Arial" panose="020B0604020202020204" pitchFamily="34" charset="0"/>
              <a:cs typeface="Arial" panose="020B0604020202020204" pitchFamily="34" charset="0"/>
            </a:rPr>
            <a:t>Харастеристика вороники</a:t>
          </a:r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n-US" sz="105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Висока кількість кліків на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LP (117 582 282)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низький відсоток переходу до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Visits (29%).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Можливі боти або несправжні кліки (якщо це рекламні кампанії або інші джерела трафіку).</a:t>
          </a:r>
          <a:r>
            <a:rPr lang="ru-RU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Високий відсоток переходу на етапи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 (77%) </a:t>
          </a:r>
          <a:r>
            <a:rPr lang="ru-RU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Try to Pay (82%).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Велика кількість користувачів активно взаємодіє з сервісом і робить спроби оплатити. 3. Сильне зменшення конверсії на етапах після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email (61%)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phone (74%).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Занадто великий відсоток відмов на етапі реєстрації та оплати. Можливо, існують проблеми з покроковим процесом реєстрації або технічні труднощі під час заповнення форми. Система може потребувати оптимізації для покращення конверсії на етапах, пов'язаних з оплатою. Рекомендації: </a:t>
          </a:r>
          <a:r>
            <a:rPr lang="ru-R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Перевірити технічну частину </a:t>
          </a:r>
          <a:r>
            <a:rPr lang="uk-UA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сервісу</a:t>
          </a:r>
          <a:r>
            <a:rPr lang="ru-R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Покращити процес реєстрації (можливо, зробити його коротшим або спростити), Провести опитування або аналізати зворотній зв'язок від користувачів, щоб виявити причини відмови від покупок на етапах реєстрації та оплати.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LID4096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0</xdr:rowOff>
    </xdr:from>
    <xdr:to>
      <xdr:col>12</xdr:col>
      <xdr:colOff>243840</xdr:colOff>
      <xdr:row>20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E1D037-30DE-44D5-9F29-4049C780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148590</xdr:rowOff>
    </xdr:from>
    <xdr:to>
      <xdr:col>11</xdr:col>
      <xdr:colOff>541020</xdr:colOff>
      <xdr:row>43</xdr:row>
      <xdr:rowOff>121920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D43B13E-E3D2-46BF-9682-A64727ED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ля" refreshedDate="45620.499773263888" createdVersion="7" refreshedVersion="7" minRefreshableVersion="3" recordCount="18" xr:uid="{F15A8796-E6C6-481C-9809-920F4DE5B110}">
  <cacheSource type="worksheet">
    <worksheetSource name="Таблица1_2"/>
  </cacheSource>
  <cacheFields count="18">
    <cacheField name="nth" numFmtId="14">
      <sharedItems containsSemiMixedTypes="0" containsNonDate="0" containsDate="1" containsString="0" minDate="2023-01-01T00:00:00" maxDate="2024-06-02T00:00:00" count="18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</sharedItems>
      <fieldGroup base="0">
        <rangePr groupBy="months" startDate="2023-01-01T00:00:00" endDate="2024-06-02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4"/>
        </groupItems>
      </fieldGroup>
    </cacheField>
    <cacheField name="Visits" numFmtId="0">
      <sharedItems containsSemiMixedTypes="0" containsString="0" containsNumber="1" containsInteger="1" minValue="88197" maxValue="3665119" count="18">
        <n v="3571261"/>
        <n v="1083109"/>
        <n v="582851"/>
        <n v="2202812"/>
        <n v="2297030"/>
        <n v="3665119"/>
        <n v="3068868"/>
        <n v="228051"/>
        <n v="2167024"/>
        <n v="1154099"/>
        <n v="88197"/>
        <n v="2551813"/>
        <n v="357203"/>
        <n v="3386258"/>
        <n v="2567774"/>
        <n v="3366888"/>
        <n v="281796"/>
        <n v="1382447"/>
      </sharedItems>
    </cacheField>
    <cacheField name="LP Clicks" numFmtId="0">
      <sharedItems containsSemiMixedTypes="0" containsString="0" containsNumber="1" containsInteger="1" minValue="834649" maxValue="12021696"/>
    </cacheField>
    <cacheField name="Users" numFmtId="0">
      <sharedItems containsSemiMixedTypes="0" containsString="0" containsNumber="1" containsInteger="1" minValue="256923" maxValue="2863818"/>
    </cacheField>
    <cacheField name="Registration" numFmtId="0">
      <sharedItems containsSemiMixedTypes="0" containsString="0" containsNumber="1" containsInteger="1" minValue="36349" maxValue="454218"/>
    </cacheField>
    <cacheField name="% Registration" numFmtId="0">
      <sharedItems containsSemiMixedTypes="0" containsString="0" containsNumber="1" minValue="0.12" maxValue="0.17599999999999999"/>
    </cacheField>
    <cacheField name="Input email" numFmtId="0">
      <sharedItems containsSemiMixedTypes="0" containsString="0" containsNumber="1" containsInteger="1" minValue="21733" maxValue="300106"/>
    </cacheField>
    <cacheField name="% Input email" numFmtId="0">
      <sharedItems containsSemiMixedTypes="0" containsString="0" containsNumber="1" minValue="0.56399999999999995" maxValue="0.68"/>
    </cacheField>
    <cacheField name="Input phone" numFmtId="0">
      <sharedItems containsSemiMixedTypes="0" containsString="0" containsNumber="1" containsInteger="1" minValue="13932" maxValue="234900"/>
    </cacheField>
    <cacheField name="% Input phone" numFmtId="0">
      <sharedItems containsSemiMixedTypes="0" containsString="0" containsNumber="1" minValue="0.63600000000000001" maxValue="0.79"/>
    </cacheField>
    <cacheField name="Try to pay" numFmtId="0">
      <sharedItems containsSemiMixedTypes="0" containsString="0" containsNumber="1" containsInteger="1" minValue="12020" maxValue="189531"/>
    </cacheField>
    <cacheField name="% Try to pay" numFmtId="0">
      <sharedItems containsSemiMixedTypes="0" containsString="0" containsNumber="1" minValue="0.79" maxValue="0.86599999999999999"/>
    </cacheField>
    <cacheField name="Approved pay" numFmtId="0">
      <sharedItems containsSemiMixedTypes="0" containsString="0" containsNumber="1" containsInteger="1" minValue="5469" maxValue="81974"/>
    </cacheField>
    <cacheField name="% Approve" numFmtId="0">
      <sharedItems containsSemiMixedTypes="0" containsString="0" containsNumber="1" minValue="0.40450000000000003" maxValue="0.47139999999999999"/>
    </cacheField>
    <cacheField name="Payments" numFmtId="0">
      <sharedItems containsSemiMixedTypes="0" containsString="0" containsNumber="1" containsInteger="1" minValue="93" maxValue="1852" count="18">
        <n v="409"/>
        <n v="191"/>
        <n v="93"/>
        <n v="496"/>
        <n v="484"/>
        <n v="326"/>
        <n v="744"/>
        <n v="511"/>
        <n v="852"/>
        <n v="179"/>
        <n v="408"/>
        <n v="1852"/>
        <n v="1039"/>
        <n v="1269"/>
        <n v="210"/>
        <n v="1295"/>
        <n v="609"/>
        <n v="885"/>
      </sharedItems>
    </cacheField>
    <cacheField name="% Payment" numFmtId="0">
      <sharedItems containsSemiMixedTypes="0" containsString="0" containsNumber="1" minValue="1.4999999999999999E-2" maxValue="2.3E-2"/>
    </cacheField>
    <cacheField name="LP Clicks / Visits" numFmtId="0">
      <sharedItems containsSemiMixedTypes="0" containsString="0" containsNumber="1" minValue="0.46848965813717502" maxValue="97.587140152159407"/>
    </cacheField>
    <cacheField name="Users / LP Clicks" numFmtId="0">
      <sharedItems containsSemiMixedTypes="0" containsString="0" containsNumber="1" minValue="2.1388937705987501E-2" maxValue="2.3955021254740698"/>
    </cacheField>
  </cacheFields>
  <extLst>
    <ext xmlns:x14="http://schemas.microsoft.com/office/spreadsheetml/2009/9/main" uri="{725AE2AE-9491-48be-B2B4-4EB974FC3084}">
      <x14:pivotCacheDefinition pivotCacheId="10206164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3884539"/>
    <n v="793547"/>
    <n v="139609"/>
    <n v="0.17599999999999999"/>
    <n v="83495"/>
    <n v="0.59799999999999998"/>
    <n v="53564"/>
    <n v="0.64200000000000002"/>
    <n v="46005"/>
    <n v="0.85899999999999999"/>
    <n v="20355"/>
    <n v="0.44240000000000002"/>
    <x v="0"/>
    <n v="0.02"/>
    <n v="1.08772195591417"/>
    <n v="0.20428344264274301"/>
  </r>
  <r>
    <x v="1"/>
    <x v="1"/>
    <n v="9734269"/>
    <n v="438795"/>
    <n v="67774"/>
    <n v="0.154"/>
    <n v="39613"/>
    <n v="0.58399999999999996"/>
    <n v="25455"/>
    <n v="0.64300000000000002"/>
    <n v="22032"/>
    <n v="0.86599999999999999"/>
    <n v="10387"/>
    <n v="0.47139999999999999"/>
    <x v="1"/>
    <n v="1.7999999999999999E-2"/>
    <n v="8.9873401476674992"/>
    <n v="4.5077344790862103E-2"/>
  </r>
  <r>
    <x v="2"/>
    <x v="2"/>
    <n v="12011957"/>
    <n v="256923"/>
    <n v="36349"/>
    <n v="0.14099999999999999"/>
    <n v="21733"/>
    <n v="0.59799999999999998"/>
    <n v="13932"/>
    <n v="0.64100000000000001"/>
    <n v="12020"/>
    <n v="0.86299999999999999"/>
    <n v="5469"/>
    <n v="0.45500000000000002"/>
    <x v="2"/>
    <n v="1.7000000000000001E-2"/>
    <n v="20.608966957249802"/>
    <n v="2.1388937705987501E-2"/>
  </r>
  <r>
    <x v="3"/>
    <x v="3"/>
    <n v="7738390"/>
    <n v="1867318"/>
    <n v="238317"/>
    <n v="0.128"/>
    <n v="134332"/>
    <n v="0.56399999999999995"/>
    <n v="88259"/>
    <n v="0.65700000000000003"/>
    <n v="75688"/>
    <n v="0.85799999999999998"/>
    <n v="34036"/>
    <n v="0.44969999999999999"/>
    <x v="3"/>
    <n v="1.4999999999999999E-2"/>
    <n v="3.51295979865735"/>
    <n v="0.24130574964559801"/>
  </r>
  <r>
    <x v="4"/>
    <x v="4"/>
    <n v="4226532"/>
    <n v="1426643"/>
    <n v="213598"/>
    <n v="0.15"/>
    <n v="123899"/>
    <n v="0.57999999999999996"/>
    <n v="78762"/>
    <n v="0.63600000000000001"/>
    <n v="65189"/>
    <n v="0.82799999999999996"/>
    <n v="29093"/>
    <n v="0.44629999999999997"/>
    <x v="4"/>
    <n v="1.7000000000000001E-2"/>
    <n v="1.83999860689673"/>
    <n v="0.337544587382753"/>
  </r>
  <r>
    <x v="5"/>
    <x v="5"/>
    <n v="2258704"/>
    <n v="955357"/>
    <n v="130613"/>
    <n v="0.13700000000000001"/>
    <n v="79051"/>
    <n v="0.60499999999999998"/>
    <n v="52603"/>
    <n v="0.66500000000000004"/>
    <n v="45268"/>
    <n v="0.86099999999999999"/>
    <n v="19609"/>
    <n v="0.43319999999999997"/>
    <x v="5"/>
    <n v="1.7000000000000001E-2"/>
    <n v="0.61627030391100501"/>
    <n v="0.42296688720611503"/>
  </r>
  <r>
    <x v="6"/>
    <x v="6"/>
    <n v="6026591"/>
    <n v="1847730"/>
    <n v="255745"/>
    <n v="0.13800000000000001"/>
    <n v="153465"/>
    <n v="0.6"/>
    <n v="107097"/>
    <n v="0.69799999999999995"/>
    <n v="91438"/>
    <n v="0.85399999999999998"/>
    <n v="41790"/>
    <n v="0.45700000000000002"/>
    <x v="6"/>
    <n v="1.7999999999999999E-2"/>
    <n v="1.9637830626797901"/>
    <n v="0.30659621666710102"/>
  </r>
  <r>
    <x v="7"/>
    <x v="7"/>
    <n v="3507960"/>
    <n v="1640650"/>
    <n v="221770"/>
    <n v="0.13500000000000001"/>
    <n v="125699"/>
    <n v="0.56699999999999995"/>
    <n v="91374"/>
    <n v="0.72699999999999998"/>
    <n v="77831"/>
    <n v="0.85199999999999998"/>
    <n v="32467"/>
    <n v="0.41720000000000002"/>
    <x v="7"/>
    <n v="1.6E-2"/>
    <n v="15.3823486851625"/>
    <n v="0.46769347426994601"/>
  </r>
  <r>
    <x v="8"/>
    <x v="8"/>
    <n v="10732925"/>
    <n v="2212051"/>
    <n v="319410"/>
    <n v="0.14399999999999999"/>
    <n v="183471"/>
    <n v="0.57399999999999995"/>
    <n v="133253"/>
    <n v="0.72599999999999998"/>
    <n v="114994"/>
    <n v="0.86299999999999999"/>
    <n v="47853"/>
    <n v="0.41610000000000003"/>
    <x v="8"/>
    <n v="1.7999999999999999E-2"/>
    <n v="4.9528408545544496"/>
    <n v="0.206099548818239"/>
  </r>
  <r>
    <x v="9"/>
    <x v="9"/>
    <n v="834649"/>
    <n v="590647"/>
    <n v="70606"/>
    <n v="0.12"/>
    <n v="40682"/>
    <n v="0.57599999999999996"/>
    <n v="31702"/>
    <n v="0.77900000000000003"/>
    <n v="25307"/>
    <n v="0.79800000000000004"/>
    <n v="11441"/>
    <n v="0.4521"/>
    <x v="9"/>
    <n v="1.6E-2"/>
    <n v="0.72320398856597201"/>
    <n v="0.70765914773755201"/>
  </r>
  <r>
    <x v="10"/>
    <x v="10"/>
    <n v="8606893"/>
    <n v="914120"/>
    <n v="134046"/>
    <n v="0.14699999999999999"/>
    <n v="79335"/>
    <n v="0.59199999999999997"/>
    <n v="61822"/>
    <n v="0.77900000000000003"/>
    <n v="49880"/>
    <n v="0.80700000000000005"/>
    <n v="21650"/>
    <n v="0.434"/>
    <x v="10"/>
    <n v="1.9E-2"/>
    <n v="97.587140152159407"/>
    <n v="0.10620789639188"/>
  </r>
  <r>
    <x v="11"/>
    <x v="11"/>
    <n v="1195498"/>
    <n v="2863818"/>
    <n v="454218"/>
    <n v="0.159"/>
    <n v="300106"/>
    <n v="0.66100000000000003"/>
    <n v="234900"/>
    <n v="0.78300000000000003"/>
    <n v="189531"/>
    <n v="0.80700000000000005"/>
    <n v="81974"/>
    <n v="0.4325"/>
    <x v="11"/>
    <n v="2.3E-2"/>
    <n v="0.46848965813717502"/>
    <n v="2.3955021254740698"/>
  </r>
  <r>
    <x v="12"/>
    <x v="12"/>
    <n v="12021696"/>
    <n v="2188341"/>
    <n v="312010"/>
    <n v="0.14299999999999999"/>
    <n v="212078"/>
    <n v="0.68"/>
    <n v="164904"/>
    <n v="0.77800000000000002"/>
    <n v="132994"/>
    <n v="0.80600000000000005"/>
    <n v="53794"/>
    <n v="0.40450000000000003"/>
    <x v="12"/>
    <n v="1.9E-2"/>
    <n v="33.655081284311699"/>
    <n v="0.18203263499592701"/>
  </r>
  <r>
    <x v="13"/>
    <x v="13"/>
    <n v="7175317"/>
    <n v="2032794"/>
    <n v="310688"/>
    <n v="0.153"/>
    <n v="206276"/>
    <n v="0.66400000000000003"/>
    <n v="162971"/>
    <n v="0.79"/>
    <n v="133257"/>
    <n v="0.81799999999999995"/>
    <n v="58341"/>
    <n v="0.43780000000000002"/>
    <x v="13"/>
    <n v="2.1999999999999999E-2"/>
    <n v="2.1189516569617601"/>
    <n v="0.28330372023981698"/>
  </r>
  <r>
    <x v="14"/>
    <x v="14"/>
    <n v="6973544"/>
    <n v="465256"/>
    <n v="65252"/>
    <n v="0.14000000000000001"/>
    <n v="40089"/>
    <n v="0.61399999999999999"/>
    <n v="30914"/>
    <n v="0.77100000000000002"/>
    <n v="25115"/>
    <n v="0.81200000000000006"/>
    <n v="11194"/>
    <n v="0.44569999999999999"/>
    <x v="14"/>
    <n v="1.9E-2"/>
    <n v="2.7157935238848898"/>
    <n v="6.6717296112278002E-2"/>
  </r>
  <r>
    <x v="15"/>
    <x v="15"/>
    <n v="7046452"/>
    <n v="2387045"/>
    <n v="390073"/>
    <n v="0.16300000000000001"/>
    <n v="231764"/>
    <n v="0.59399999999999997"/>
    <n v="177544"/>
    <n v="0.76600000000000001"/>
    <n v="142645"/>
    <n v="0.80300000000000005"/>
    <n v="63475"/>
    <n v="0.44500000000000001"/>
    <x v="15"/>
    <n v="0.02"/>
    <n v="2.0928679540275801"/>
    <n v="0.33875842764557301"/>
  </r>
  <r>
    <x v="16"/>
    <x v="16"/>
    <n v="8514700"/>
    <n v="1241903"/>
    <n v="206858"/>
    <n v="0.16700000000000001"/>
    <n v="122961"/>
    <n v="0.59399999999999997"/>
    <n v="93802"/>
    <n v="0.76300000000000001"/>
    <n v="74956"/>
    <n v="0.79900000000000004"/>
    <n v="31557"/>
    <n v="0.42099999999999999"/>
    <x v="16"/>
    <n v="1.9E-2"/>
    <n v="30.215829891126901"/>
    <n v="0.145853993681516"/>
  </r>
  <r>
    <x v="17"/>
    <x v="17"/>
    <n v="5091666"/>
    <n v="2178540"/>
    <n v="352392"/>
    <n v="0.16200000000000001"/>
    <n v="201783"/>
    <n v="0.57299999999999995"/>
    <n v="150296"/>
    <n v="0.745"/>
    <n v="118661"/>
    <n v="0.79"/>
    <n v="52299"/>
    <n v="0.44069999999999998"/>
    <x v="17"/>
    <n v="1.7000000000000001E-2"/>
    <n v="3.6830822447442801"/>
    <n v="0.427863885808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31939-CD75-45E8-9A29-ECB251FA50CD}" name="Сводная таблица2" cacheId="1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7" rowHeaderCaption="Month  ">
  <location ref="A20:D32" firstHeaderRow="0" firstDataRow="1" firstDataCol="1"/>
  <pivotFields count="1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2"/>
        <item x="9"/>
        <item x="1"/>
        <item x="14"/>
        <item x="5"/>
        <item x="10"/>
        <item x="0"/>
        <item x="4"/>
        <item x="3"/>
        <item x="7"/>
        <item x="16"/>
        <item x="6"/>
        <item x="8"/>
        <item x="17"/>
        <item x="12"/>
        <item x="13"/>
        <item x="15"/>
        <item x="11"/>
        <item t="default"/>
      </items>
    </pivotField>
    <pivotField dataField="1"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 Visits  " fld="1" baseField="0" baseItem="0" numFmtId="3"/>
    <dataField name="% Registration  " fld="5" baseField="0" baseItem="0" numFmtId="9"/>
    <dataField name="% Payment  " fld="15" baseField="0" baseItem="0"/>
  </dataFields>
  <formats count="6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2"/>
          </reference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44B1A-22F7-4FA1-BE76-29985FA4F391}" name="Сводная таблица1" cacheId="14" applyNumberFormats="0" applyBorderFormats="0" applyFontFormats="0" applyPatternFormats="0" applyAlignmentFormats="0" applyWidthHeightFormats="1" dataCaption="Значения" grandTotalCaption="Total" updatedVersion="7" minRefreshableVersion="3" useAutoFormatting="1" itemPrintTitles="1" createdVersion="7" indent="0" outline="1" outlineData="1" multipleFieldFilters="0" chartFormat="8" rowHeaderCaption="Month">
  <location ref="A3:E16" firstHeaderRow="0" firstDataRow="1" firstDataCol="1"/>
  <pivotFields count="1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LP Clicks" fld="2" baseField="0" baseItem="0"/>
    <dataField name=" Visits" fld="1" baseField="0" baseItem="0"/>
    <dataField name=" Users" fld="3" baseField="0" baseItem="0"/>
    <dataField name="Registration  " fld="4" baseField="0" baseItem="0"/>
  </dataFields>
  <formats count="3">
    <format dxfId="47">
      <pivotArea outline="0" collapsedLevelsAreSubtotals="1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CBF15-14E7-4EC4-9145-0F707D2CA1E3}" autoFormatId="16" applyNumberFormats="0" applyBorderFormats="0" applyFontFormats="0" applyPatternFormats="0" applyAlignmentFormats="0" applyWidthHeightFormats="0">
  <queryTableRefresh nextId="22">
    <queryTableFields count="18">
      <queryTableField id="1" name="nth" tableColumnId="1"/>
      <queryTableField id="2" name="Visits" tableColumnId="2"/>
      <queryTableField id="3" name="LP Clicks" tableColumnId="3"/>
      <queryTableField id="4" name="Users" tableColumnId="4"/>
      <queryTableField id="5" name="Registration" tableColumnId="5"/>
      <queryTableField id="6" name="% Registration" tableColumnId="6"/>
      <queryTableField id="7" name="Input email" tableColumnId="7"/>
      <queryTableField id="8" name="% Input email" tableColumnId="8"/>
      <queryTableField id="9" name="Input phone" tableColumnId="9"/>
      <queryTableField id="10" name="% Input phone" tableColumnId="10"/>
      <queryTableField id="11" name="Try to pay" tableColumnId="11"/>
      <queryTableField id="12" name="% Try to pay" tableColumnId="12"/>
      <queryTableField id="13" name="Approved pay" tableColumnId="13"/>
      <queryTableField id="14" name="% Approve" tableColumnId="14"/>
      <queryTableField id="15" name="Payments" tableColumnId="15"/>
      <queryTableField id="16" name="% Payment" tableColumnId="16"/>
      <queryTableField id="19" name="Visits/Clicks" tableColumnId="19"/>
      <queryTableField id="21" name="Users / Visits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th" xr10:uid="{DB92E821-7B21-4B37-8EF7-298ABC470F73}" sourceName="nth">
  <pivotTables>
    <pivotTable tabId="4" name="Сводная таблица1"/>
    <pivotTable tabId="4" name="Сводная таблица2"/>
  </pivotTables>
  <data>
    <tabular pivotCacheId="102061648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th" xr10:uid="{F891152B-B1F0-4807-9616-AA8E9DC91B9A}" cache="Срез_nth" caption="nth" style="SlicerStyleLight4" rowHeight="2095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306E01-BE39-4ED3-B901-F59503046549}" name="Таблица36" displayName="Таблица36" ref="A5:C14" totalsRowShown="0">
  <autoFilter ref="A5:C14" xr:uid="{98306E01-BE39-4ED3-B901-F59503046549}"/>
  <tableColumns count="3">
    <tableColumn id="1" xr3:uid="{829D0D53-6B5B-4413-9272-5A73AA6C2209}" name="Етап" dataDxfId="38"/>
    <tableColumn id="2" xr3:uid="{CC4F1B9A-0B86-4BD3-BCC5-F8DB9C37F95E}" name="Значення" dataDxfId="37"/>
    <tableColumn id="3" xr3:uid="{87B09710-DFC8-4898-9438-ED400D71CC5D}" name="% Переходу" dataDxfId="36">
      <calculatedColumnFormula>Таблица36[[#This Row],[Значення]]/B5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BFE55-EB21-464F-B561-AD48FA2CA3AA}" name="Таблица1_2" displayName="Таблица1_2" ref="A1:R20" tableType="queryTable" totalsRowCount="1">
  <autoFilter ref="A1:R19" xr:uid="{D58BFE55-EB21-464F-B561-AD48FA2CA3AA}"/>
  <tableColumns count="18">
    <tableColumn id="1" xr3:uid="{94AF656E-35EF-4F20-B958-89EF06DCEF23}" uniqueName="1" name="nth" queryTableFieldId="1" dataDxfId="35" totalsRowDxfId="22"/>
    <tableColumn id="2" xr3:uid="{3F10F338-BF7C-42A4-B044-F439ECBD3ED8}" uniqueName="2" name="Visits" totalsRowFunction="sum" queryTableFieldId="2"/>
    <tableColumn id="3" xr3:uid="{3F827E31-3E8B-4728-88E5-F479C5A56817}" uniqueName="3" name="LP Clicks" totalsRowFunction="sum" queryTableFieldId="3"/>
    <tableColumn id="4" xr3:uid="{0FED551F-6B49-4FF6-831B-B553B2954F5E}" uniqueName="4" name="Users" totalsRowFunction="sum" queryTableFieldId="4"/>
    <tableColumn id="5" xr3:uid="{792CF6D7-A04C-4228-B9F4-1298259306AE}" uniqueName="5" name="Registration" totalsRowFunction="sum" queryTableFieldId="5"/>
    <tableColumn id="6" xr3:uid="{AED9B052-D1F5-4D93-BB98-4F306945E8F9}" uniqueName="6" name="% Registration" totalsRowFunction="sum" queryTableFieldId="6"/>
    <tableColumn id="7" xr3:uid="{03EDC026-05D7-49E6-B809-15027E429EF1}" uniqueName="7" name="Input email" totalsRowFunction="sum" queryTableFieldId="7"/>
    <tableColumn id="8" xr3:uid="{774C354A-004C-4EFB-AEFC-150415F44827}" uniqueName="8" name="% Input email" totalsRowFunction="sum" queryTableFieldId="8" dataCellStyle="Процентный"/>
    <tableColumn id="9" xr3:uid="{8DFFE627-9304-478C-A2CC-701A5E412858}" uniqueName="9" name="Input phone" totalsRowFunction="sum" queryTableFieldId="9"/>
    <tableColumn id="10" xr3:uid="{7B1805FE-5C48-4960-873D-00331F4906D7}" uniqueName="10" name="% Input phone" totalsRowFunction="sum" queryTableFieldId="10" dataCellStyle="Процентный"/>
    <tableColumn id="11" xr3:uid="{132C5BEC-3051-427A-B757-AF0D3AFAFCEA}" uniqueName="11" name="Try to pay" totalsRowFunction="sum" queryTableFieldId="11"/>
    <tableColumn id="12" xr3:uid="{D340F02A-F982-42FB-B905-2A7A90BE4DC7}" uniqueName="12" name="% Try to pay" totalsRowFunction="sum" queryTableFieldId="12" dataCellStyle="Процентный"/>
    <tableColumn id="13" xr3:uid="{491D596A-FC22-4BC9-B8BA-812FF2558F9A}" uniqueName="13" name="Approved pay" totalsRowFunction="sum" queryTableFieldId="13"/>
    <tableColumn id="14" xr3:uid="{45A0A0DE-882C-4A9F-8010-CC706FABB891}" uniqueName="14" name="% Approve" totalsRowFunction="sum" queryTableFieldId="14" dataCellStyle="Процентный"/>
    <tableColumn id="15" xr3:uid="{767EA627-4064-4985-BCF6-24F3DDBEBE43}" uniqueName="15" name="Payments" totalsRowFunction="sum" queryTableFieldId="15"/>
    <tableColumn id="16" xr3:uid="{6B964B98-A91D-4D22-9E81-7250B4C9BF05}" uniqueName="16" name="% Payment" totalsRowFunction="sum" queryTableFieldId="16" dataCellStyle="Процентный"/>
    <tableColumn id="19" xr3:uid="{91745FE8-E63B-4737-969A-18A8B8B032A0}" uniqueName="19" name="Visits/Clicks" totalsRowFunction="sum" queryTableFieldId="19" dataDxfId="34" dataCellStyle="Процентный"/>
    <tableColumn id="20" xr3:uid="{E68D7999-E861-478D-87C5-71DC658390FE}" uniqueName="20" name="Users / Visits" totalsRowFunction="sum" queryTableFieldId="21" dataDxfId="33" dataCellStyle="Процентный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DD60E1-518F-4BD5-9A93-22718D415C7B}" name="Таблица1_29" displayName="Таблица1_29" ref="A1:P20" totalsRowCount="1">
  <autoFilter ref="A1:P19" xr:uid="{EEDD60E1-518F-4BD5-9A93-22718D415C7B}"/>
  <tableColumns count="16">
    <tableColumn id="1" xr3:uid="{22AD82BA-49C7-4749-974D-DA82D832266F}" name="nth" dataDxfId="32" totalsRowDxfId="16"/>
    <tableColumn id="2" xr3:uid="{788BCBB9-EACA-43D0-B6ED-F327D39D3600}" name="Visits" totalsRowFunction="sum" dataDxfId="26" totalsRowDxfId="15"/>
    <tableColumn id="3" xr3:uid="{0ACF0227-C26C-48AA-AC6A-257E84EE4343}" name="LP Clicks" totalsRowFunction="sum" dataDxfId="25" totalsRowDxfId="14"/>
    <tableColumn id="4" xr3:uid="{B68FDC89-4FA1-4CD7-917E-6AD40F3B505E}" name="Users" totalsRowFunction="sum" dataDxfId="24" totalsRowDxfId="13"/>
    <tableColumn id="5" xr3:uid="{119C26FE-3563-4691-BD7A-41C70E99DC3B}" name="Registration" totalsRowFunction="sum" dataDxfId="23" totalsRowDxfId="12">
      <calculatedColumnFormula>Таблица1_29[[#This Row],[Users]]*Таблица1_29[[#This Row],[% Registration]]</calculatedColumnFormula>
    </tableColumn>
    <tableColumn id="6" xr3:uid="{F9F0C141-982F-4EBC-9831-50DE2A785B92}" name="% Registration" totalsRowFunction="sum" dataDxfId="0" totalsRowDxfId="11" dataCellStyle="Процентный">
      <calculatedColumnFormula>Таблица1_2[[#This Row],[% Registration]]+1%</calculatedColumnFormula>
    </tableColumn>
    <tableColumn id="7" xr3:uid="{462C59DD-F04C-45C6-A500-B323A9E6A09A}" name="Input email" totalsRowFunction="sum" dataDxfId="27" totalsRowDxfId="10">
      <calculatedColumnFormula>Таблица1_29[[#This Row],[Registration]]*Таблица1_29[[#This Row],[% Input email]]</calculatedColumnFormula>
    </tableColumn>
    <tableColumn id="8" xr3:uid="{C73AC267-F69C-456A-A3FC-6EC1D58BF582}" name="% Input email" totalsRowFunction="sum" dataDxfId="17" totalsRowDxfId="9" dataCellStyle="Процентный">
      <calculatedColumnFormula>Таблица1_2[[#This Row],[% Input email]]+1%</calculatedColumnFormula>
    </tableColumn>
    <tableColumn id="9" xr3:uid="{7C5C2A52-6A58-48A3-BE30-6653F335DD40}" name="Input phone" totalsRowFunction="sum" dataDxfId="28" totalsRowDxfId="8"/>
    <tableColumn id="10" xr3:uid="{91A4605D-4CAF-4F3C-862B-656B50B35BAC}" name="% Input phone" totalsRowFunction="sum" dataDxfId="18" totalsRowDxfId="7" dataCellStyle="Процентный">
      <calculatedColumnFormula>Таблица1_2[[#This Row],[% Input phone]]+1%</calculatedColumnFormula>
    </tableColumn>
    <tableColumn id="11" xr3:uid="{DC3F7C84-BC50-4439-9C16-FA9D9FF7A537}" name="Try to pay" totalsRowFunction="sum" dataDxfId="29" totalsRowDxfId="6">
      <calculatedColumnFormula>Таблица1_29[[#This Row],[Input phone]]*Таблица1_29[[#This Row],[% Try to pay]]</calculatedColumnFormula>
    </tableColumn>
    <tableColumn id="12" xr3:uid="{B6B5A32B-781A-414D-86F1-23EA26E0C579}" name="% Try to pay" totalsRowFunction="sum" dataDxfId="19" totalsRowDxfId="5" dataCellStyle="Процентный">
      <calculatedColumnFormula>Таблица1_2[[#This Row],[% Try to pay]]+1%</calculatedColumnFormula>
    </tableColumn>
    <tableColumn id="13" xr3:uid="{A6C5F266-6AD0-4C6E-BCE9-73D06BF417AC}" name="Approved pay" totalsRowFunction="sum" dataDxfId="30" totalsRowDxfId="4">
      <calculatedColumnFormula>Таблица1_29[[#This Row],[Try to pay]]*Таблица1_29[[#This Row],[% Approve]]</calculatedColumnFormula>
    </tableColumn>
    <tableColumn id="14" xr3:uid="{45646A99-2B62-46F4-92F3-D59C17BD66BE}" name="% Approve" totalsRowFunction="sum" dataDxfId="20" totalsRowDxfId="3" dataCellStyle="Процентный">
      <calculatedColumnFormula>Таблица1_2[[#This Row],[% Approve]]+1%</calculatedColumnFormula>
    </tableColumn>
    <tableColumn id="15" xr3:uid="{E056D6AF-AC1A-4548-86ED-A2E3749C28A3}" name="Payments" totalsRowFunction="sum" dataDxfId="31" totalsRowDxfId="2">
      <calculatedColumnFormula>Таблица1_29[[#This Row],[Approved pay]]*Таблица1_29[[#This Row],[% Payment]]</calculatedColumnFormula>
    </tableColumn>
    <tableColumn id="16" xr3:uid="{61E0B473-B979-43DB-9F8A-B8BE8DF00A8D}" name="% Payment" totalsRowFunction="sum" dataDxfId="21" totalsRowDxfId="1" dataCellStyle="Процентный">
      <calculatedColumnFormula>Таблица1_2[[#This Row],[% Payment]]+1%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0A345-9440-4213-9E42-5C4FAF925939}" name="Таблица3" displayName="Таблица3" ref="A1:C10" totalsRowShown="0">
  <autoFilter ref="A1:C10" xr:uid="{FFE0A345-9440-4213-9E42-5C4FAF925939}"/>
  <tableColumns count="3">
    <tableColumn id="1" xr3:uid="{9AF61E7F-623A-4E18-8B5B-CF082DC820E4}" name="Етап" dataDxfId="50"/>
    <tableColumn id="2" xr3:uid="{FDC7BCA9-4B73-401D-AB3B-BEA1E756DFD3}" name="Значення" dataDxfId="49"/>
    <tableColumn id="3" xr3:uid="{531B808C-2AF9-4C79-9945-AA74F9C84AC7}" name="% Переходу" dataDxfId="48">
      <calculatedColumnFormula>Таблица3[[#This Row],[Значення]]/B1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B185D-E385-4F44-AB52-5E64343BFF02}" name="Таблица1" displayName="Таблица1" ref="B10:Q29" totalsRowShown="0" headerRowDxfId="51" dataDxfId="52" headerRowBorderDxfId="69" tableBorderDxfId="70">
  <autoFilter ref="B10:Q29" xr:uid="{371B185D-E385-4F44-AB52-5E64343BFF02}"/>
  <tableColumns count="16">
    <tableColumn id="1" xr3:uid="{8CCEB5E9-C2BA-4456-8AD4-7992D5DF42C1}" name="nth" dataDxfId="68"/>
    <tableColumn id="2" xr3:uid="{58095A0C-90A8-467C-9D64-E6EC6DB1DB94}" name="Visits" dataDxfId="67"/>
    <tableColumn id="3" xr3:uid="{E71BA9F8-BE3E-4634-9773-B58CF6BB1618}" name="LP Clicks" dataDxfId="66"/>
    <tableColumn id="4" xr3:uid="{18401CE6-D59A-4264-84FC-40A1594A3240}" name="Users" dataDxfId="65"/>
    <tableColumn id="5" xr3:uid="{458B718C-7355-42D5-80A1-7A6D01997B74}" name="Registration" dataDxfId="64"/>
    <tableColumn id="6" xr3:uid="{C1501BDD-39E0-422B-A98F-A407942D8A1D}" name="% Registration" dataDxfId="63"/>
    <tableColumn id="7" xr3:uid="{05538AD5-C3BC-4A20-B230-28A7CB3AED14}" name="Input email" dataDxfId="62"/>
    <tableColumn id="8" xr3:uid="{24FF76F1-7229-41DF-9320-38549B73F906}" name="% Input email" dataDxfId="61"/>
    <tableColumn id="9" xr3:uid="{F4D02559-BB54-476E-BCBF-F9346FB9339F}" name="Input phone" dataDxfId="60"/>
    <tableColumn id="10" xr3:uid="{48393114-F26C-4583-B500-74A97C0DC94E}" name="% Input phone" dataDxfId="59"/>
    <tableColumn id="11" xr3:uid="{C1AA3D65-E483-4962-A5BE-5B2FCF582F11}" name="Try to pay" dataDxfId="58"/>
    <tableColumn id="12" xr3:uid="{91DAAF48-D6A8-4436-89AC-C7DEC2FB82D3}" name="% Try to pay" dataDxfId="57"/>
    <tableColumn id="13" xr3:uid="{56D65EBC-66E9-4F08-A4EA-5C44BCDBF37C}" name="Approved pay" dataDxfId="56"/>
    <tableColumn id="14" xr3:uid="{1399834B-62DE-4091-BC24-8C5DA645DF28}" name="% Approve" dataDxfId="55"/>
    <tableColumn id="15" xr3:uid="{6B7D5E9F-DDF9-4C52-A2F3-BE26BA4E5977}" name="Payments" dataDxfId="54"/>
    <tableColumn id="16" xr3:uid="{76D53E15-4EE2-4919-8E8A-6B6527F095CA}" name="% Payment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7831-2AD2-4204-9038-3C8ED4454B38}">
  <dimension ref="A5:C14"/>
  <sheetViews>
    <sheetView topLeftCell="A18" workbookViewId="0">
      <selection activeCell="R12" sqref="R12"/>
    </sheetView>
  </sheetViews>
  <sheetFormatPr defaultRowHeight="13.2" x14ac:dyDescent="0.25"/>
  <cols>
    <col min="1" max="1" width="14.33203125" customWidth="1"/>
    <col min="2" max="2" width="12.21875" customWidth="1"/>
    <col min="3" max="3" width="14.109375" customWidth="1"/>
  </cols>
  <sheetData>
    <row r="5" spans="1:3" ht="16.2" customHeight="1" x14ac:dyDescent="0.25">
      <c r="A5" s="28" t="s">
        <v>300</v>
      </c>
      <c r="B5" s="29" t="s">
        <v>301</v>
      </c>
      <c r="C5" s="29" t="s">
        <v>302</v>
      </c>
    </row>
    <row r="6" spans="1:3" x14ac:dyDescent="0.25">
      <c r="A6" t="s">
        <v>10</v>
      </c>
      <c r="B6" s="33">
        <f>Таблица1_2[[#Totals],[LP Clicks]]</f>
        <v>117582282</v>
      </c>
      <c r="C6" s="36"/>
    </row>
    <row r="7" spans="1:3" x14ac:dyDescent="0.25">
      <c r="A7" t="s">
        <v>9</v>
      </c>
      <c r="B7" s="33">
        <f>Таблица1_2[[#Totals],[Visits]]</f>
        <v>34002600</v>
      </c>
      <c r="C7" s="35">
        <f>Таблица36[[#This Row],[Значення]]/B6</f>
        <v>0.28918132410459596</v>
      </c>
    </row>
    <row r="8" spans="1:3" x14ac:dyDescent="0.25">
      <c r="A8" t="s">
        <v>11</v>
      </c>
      <c r="B8" s="33">
        <f>Таблица1_2[[#Totals],[Users]]</f>
        <v>26301478</v>
      </c>
      <c r="C8" s="35">
        <f>Таблица36[[#This Row],[Значення]]/B7</f>
        <v>0.77351373130290035</v>
      </c>
    </row>
    <row r="9" spans="1:3" x14ac:dyDescent="0.25">
      <c r="A9" t="s">
        <v>12</v>
      </c>
      <c r="B9" s="33">
        <f>Таблица1_2[[#Totals],[Registration]]</f>
        <v>3919328</v>
      </c>
      <c r="C9" s="35">
        <f>Таблица36[[#This Row],[Значення]]/B8</f>
        <v>0.14901550399563096</v>
      </c>
    </row>
    <row r="10" spans="1:3" x14ac:dyDescent="0.25">
      <c r="A10" t="s">
        <v>14</v>
      </c>
      <c r="B10" s="33">
        <f>Таблица1_2[[#Totals],[Input email]]</f>
        <v>2379832</v>
      </c>
      <c r="C10" s="35">
        <f>Таблица36[[#This Row],[Значення]]/B9</f>
        <v>0.60720409213007942</v>
      </c>
    </row>
    <row r="11" spans="1:3" x14ac:dyDescent="0.25">
      <c r="A11" t="s">
        <v>16</v>
      </c>
      <c r="B11" s="33">
        <f>Таблица1_2[[#Totals],[Input phone]]</f>
        <v>1753154</v>
      </c>
      <c r="C11" s="35">
        <f>Таблица36[[#This Row],[Значення]]/B10</f>
        <v>0.73667132806013202</v>
      </c>
    </row>
    <row r="12" spans="1:3" x14ac:dyDescent="0.25">
      <c r="A12" t="s">
        <v>18</v>
      </c>
      <c r="B12" s="33">
        <f>Таблица1_2[[#Totals],[Try to pay]]</f>
        <v>1442811</v>
      </c>
      <c r="C12" s="35">
        <f>Таблица36[[#This Row],[Значення]]/B11</f>
        <v>0.82298018314420751</v>
      </c>
    </row>
    <row r="13" spans="1:3" x14ac:dyDescent="0.25">
      <c r="A13" t="s">
        <v>20</v>
      </c>
      <c r="B13" s="33">
        <f>Таблица1_2[[#Totals],[Approved pay]]</f>
        <v>626784</v>
      </c>
      <c r="C13" s="35">
        <f>Таблица36[[#This Row],[Значення]]/B12</f>
        <v>0.43441864526954677</v>
      </c>
    </row>
    <row r="14" spans="1:3" x14ac:dyDescent="0.25">
      <c r="A14" t="s">
        <v>22</v>
      </c>
      <c r="B14" s="33">
        <f>Таблица1_2[[#Totals],[Payments]]</f>
        <v>11852</v>
      </c>
      <c r="C14" s="35">
        <f>Таблица36[[#This Row],[Значення]]/B13</f>
        <v>1.8909225506713638E-2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94E4-FA08-46CF-B17D-1565E4F5408F}">
  <dimension ref="A1:R32"/>
  <sheetViews>
    <sheetView topLeftCell="A13" workbookViewId="0">
      <selection activeCell="I31" sqref="I31"/>
    </sheetView>
  </sheetViews>
  <sheetFormatPr defaultRowHeight="13.2" x14ac:dyDescent="0.25"/>
  <cols>
    <col min="1" max="1" width="14.44140625" customWidth="1"/>
    <col min="2" max="2" width="10.21875" customWidth="1"/>
    <col min="3" max="3" width="11.33203125" bestFit="1" customWidth="1"/>
    <col min="4" max="4" width="9" bestFit="1" customWidth="1"/>
    <col min="5" max="5" width="13.88671875" bestFit="1" customWidth="1"/>
    <col min="6" max="6" width="14.44140625" customWidth="1"/>
    <col min="7" max="7" width="12.6640625" bestFit="1" customWidth="1"/>
    <col min="8" max="8" width="15" bestFit="1" customWidth="1"/>
    <col min="9" max="9" width="13.6640625" bestFit="1" customWidth="1"/>
    <col min="10" max="10" width="16.109375" bestFit="1" customWidth="1"/>
    <col min="11" max="11" width="12.109375" bestFit="1" customWidth="1"/>
    <col min="12" max="12" width="14.44140625" bestFit="1" customWidth="1"/>
    <col min="13" max="13" width="15.44140625" bestFit="1" customWidth="1"/>
    <col min="14" max="14" width="12.88671875" bestFit="1" customWidth="1"/>
    <col min="15" max="15" width="11.77734375" bestFit="1" customWidth="1"/>
    <col min="16" max="16" width="13.109375" bestFit="1" customWidth="1"/>
    <col min="17" max="17" width="13.77734375" bestFit="1" customWidth="1"/>
    <col min="18" max="18" width="14.77734375" bestFit="1" customWidth="1"/>
    <col min="19" max="20" width="18.21875" bestFit="1" customWidth="1"/>
  </cols>
  <sheetData>
    <row r="1" spans="1:18" x14ac:dyDescent="0.25">
      <c r="A1" t="s">
        <v>8</v>
      </c>
      <c r="B1" s="30" t="s">
        <v>9</v>
      </c>
      <c r="C1" s="30" t="s">
        <v>10</v>
      </c>
      <c r="D1" s="30" t="s">
        <v>11</v>
      </c>
      <c r="E1" s="30" t="s">
        <v>12</v>
      </c>
      <c r="F1" s="30" t="s">
        <v>13</v>
      </c>
      <c r="G1" s="30" t="s">
        <v>14</v>
      </c>
      <c r="H1" t="s">
        <v>15</v>
      </c>
      <c r="I1" s="30" t="s">
        <v>16</v>
      </c>
      <c r="J1" t="s">
        <v>17</v>
      </c>
      <c r="K1" s="30" t="s">
        <v>18</v>
      </c>
      <c r="L1" t="s">
        <v>19</v>
      </c>
      <c r="M1" s="30" t="s">
        <v>20</v>
      </c>
      <c r="N1" t="s">
        <v>21</v>
      </c>
      <c r="O1" s="30" t="s">
        <v>22</v>
      </c>
      <c r="P1" s="30" t="s">
        <v>23</v>
      </c>
      <c r="Q1" t="s">
        <v>303</v>
      </c>
      <c r="R1" t="s">
        <v>304</v>
      </c>
    </row>
    <row r="2" spans="1:18" x14ac:dyDescent="0.25">
      <c r="A2" s="25">
        <v>44927</v>
      </c>
      <c r="B2">
        <v>3571261</v>
      </c>
      <c r="C2">
        <v>3884539</v>
      </c>
      <c r="D2">
        <v>793547</v>
      </c>
      <c r="E2">
        <v>139609</v>
      </c>
      <c r="F2" s="34">
        <v>0.17599999999999999</v>
      </c>
      <c r="G2">
        <v>83495</v>
      </c>
      <c r="H2" s="34">
        <v>0.59799999999999998</v>
      </c>
      <c r="I2">
        <v>53564</v>
      </c>
      <c r="J2" s="34">
        <v>0.64200000000000002</v>
      </c>
      <c r="K2">
        <v>46005</v>
      </c>
      <c r="L2" s="34">
        <v>0.85899999999999999</v>
      </c>
      <c r="M2">
        <v>20355</v>
      </c>
      <c r="N2" s="34">
        <v>0.44240000000000002</v>
      </c>
      <c r="O2">
        <v>409</v>
      </c>
      <c r="P2" s="34">
        <v>0.02</v>
      </c>
      <c r="Q2" s="34">
        <v>0.91935259241830203</v>
      </c>
      <c r="R2" s="34">
        <v>0.222203585792245</v>
      </c>
    </row>
    <row r="3" spans="1:18" x14ac:dyDescent="0.25">
      <c r="A3" s="25">
        <v>44958</v>
      </c>
      <c r="B3">
        <v>1083109</v>
      </c>
      <c r="C3">
        <v>9734269</v>
      </c>
      <c r="D3">
        <v>438795</v>
      </c>
      <c r="E3">
        <v>67774</v>
      </c>
      <c r="F3" s="34">
        <v>0.154</v>
      </c>
      <c r="G3">
        <v>39613</v>
      </c>
      <c r="H3" s="34">
        <v>0.58399999999999996</v>
      </c>
      <c r="I3">
        <v>25455</v>
      </c>
      <c r="J3" s="34">
        <v>0.64300000000000002</v>
      </c>
      <c r="K3">
        <v>22032</v>
      </c>
      <c r="L3" s="34">
        <v>0.86599999999999999</v>
      </c>
      <c r="M3">
        <v>10387</v>
      </c>
      <c r="N3" s="34">
        <v>0.47139999999999999</v>
      </c>
      <c r="O3">
        <v>191</v>
      </c>
      <c r="P3" s="34">
        <v>1.7999999999999999E-2</v>
      </c>
      <c r="Q3" s="34">
        <v>0.11126762574570299</v>
      </c>
      <c r="R3" s="34">
        <v>0.405125430589165</v>
      </c>
    </row>
    <row r="4" spans="1:18" x14ac:dyDescent="0.25">
      <c r="A4" s="25">
        <v>44986</v>
      </c>
      <c r="B4">
        <v>582851</v>
      </c>
      <c r="C4">
        <v>12011957</v>
      </c>
      <c r="D4">
        <v>256923</v>
      </c>
      <c r="E4">
        <v>36349</v>
      </c>
      <c r="F4" s="34">
        <v>0.14099999999999999</v>
      </c>
      <c r="G4">
        <v>21733</v>
      </c>
      <c r="H4" s="34">
        <v>0.59799999999999998</v>
      </c>
      <c r="I4">
        <v>13932</v>
      </c>
      <c r="J4" s="34">
        <v>0.64100000000000001</v>
      </c>
      <c r="K4">
        <v>12020</v>
      </c>
      <c r="L4" s="34">
        <v>0.86299999999999999</v>
      </c>
      <c r="M4">
        <v>5469</v>
      </c>
      <c r="N4" s="34">
        <v>0.45500000000000002</v>
      </c>
      <c r="O4">
        <v>93</v>
      </c>
      <c r="P4" s="34">
        <v>1.7000000000000001E-2</v>
      </c>
      <c r="Q4" s="34">
        <v>4.8522567971230703E-2</v>
      </c>
      <c r="R4" s="34">
        <v>0.44080391043337003</v>
      </c>
    </row>
    <row r="5" spans="1:18" x14ac:dyDescent="0.25">
      <c r="A5" s="25">
        <v>45017</v>
      </c>
      <c r="B5">
        <v>2202812</v>
      </c>
      <c r="C5">
        <v>7738390</v>
      </c>
      <c r="D5">
        <v>1867318</v>
      </c>
      <c r="E5">
        <v>238317</v>
      </c>
      <c r="F5" s="34">
        <v>0.128</v>
      </c>
      <c r="G5">
        <v>134332</v>
      </c>
      <c r="H5" s="34">
        <v>0.56399999999999995</v>
      </c>
      <c r="I5">
        <v>88259</v>
      </c>
      <c r="J5" s="34">
        <v>0.65700000000000003</v>
      </c>
      <c r="K5">
        <v>75688</v>
      </c>
      <c r="L5" s="34">
        <v>0.85799999999999998</v>
      </c>
      <c r="M5">
        <v>34036</v>
      </c>
      <c r="N5" s="34">
        <v>0.44969999999999999</v>
      </c>
      <c r="O5">
        <v>496</v>
      </c>
      <c r="P5" s="34">
        <v>1.4999999999999999E-2</v>
      </c>
      <c r="Q5" s="34">
        <v>0.28466024586509597</v>
      </c>
      <c r="R5" s="34">
        <v>0.84769739768986196</v>
      </c>
    </row>
    <row r="6" spans="1:18" x14ac:dyDescent="0.25">
      <c r="A6" s="25">
        <v>45047</v>
      </c>
      <c r="B6">
        <v>2297030</v>
      </c>
      <c r="C6">
        <v>4226532</v>
      </c>
      <c r="D6">
        <v>1426643</v>
      </c>
      <c r="E6">
        <v>213598</v>
      </c>
      <c r="F6" s="34">
        <v>0.15</v>
      </c>
      <c r="G6">
        <v>123899</v>
      </c>
      <c r="H6" s="34">
        <v>0.57999999999999996</v>
      </c>
      <c r="I6">
        <v>78762</v>
      </c>
      <c r="J6" s="34">
        <v>0.63600000000000001</v>
      </c>
      <c r="K6">
        <v>65189</v>
      </c>
      <c r="L6" s="34">
        <v>0.82799999999999996</v>
      </c>
      <c r="M6">
        <v>29093</v>
      </c>
      <c r="N6" s="34">
        <v>0.44629999999999997</v>
      </c>
      <c r="O6">
        <v>484</v>
      </c>
      <c r="P6" s="34">
        <v>1.7000000000000001E-2</v>
      </c>
      <c r="Q6" s="34">
        <v>0.54347867234886704</v>
      </c>
      <c r="R6" s="34">
        <v>0.62108157054979696</v>
      </c>
    </row>
    <row r="7" spans="1:18" x14ac:dyDescent="0.25">
      <c r="A7" s="25">
        <v>45078</v>
      </c>
      <c r="B7">
        <v>3665119</v>
      </c>
      <c r="C7">
        <v>2258704</v>
      </c>
      <c r="D7">
        <v>955357</v>
      </c>
      <c r="E7">
        <v>130613</v>
      </c>
      <c r="F7" s="34">
        <v>0.13700000000000001</v>
      </c>
      <c r="G7">
        <v>79051</v>
      </c>
      <c r="H7" s="34">
        <v>0.60499999999999998</v>
      </c>
      <c r="I7">
        <v>52603</v>
      </c>
      <c r="J7" s="34">
        <v>0.66500000000000004</v>
      </c>
      <c r="K7">
        <v>45268</v>
      </c>
      <c r="L7" s="34">
        <v>0.86099999999999999</v>
      </c>
      <c r="M7">
        <v>19609</v>
      </c>
      <c r="N7" s="34">
        <v>0.43319999999999997</v>
      </c>
      <c r="O7">
        <v>326</v>
      </c>
      <c r="P7" s="34">
        <v>1.7000000000000001E-2</v>
      </c>
      <c r="Q7" s="34">
        <v>1.62266458995955</v>
      </c>
      <c r="R7" s="34">
        <v>0.26066193212280397</v>
      </c>
    </row>
    <row r="8" spans="1:18" x14ac:dyDescent="0.25">
      <c r="A8" s="25">
        <v>45108</v>
      </c>
      <c r="B8">
        <v>3068868</v>
      </c>
      <c r="C8">
        <v>6026591</v>
      </c>
      <c r="D8">
        <v>1847730</v>
      </c>
      <c r="E8">
        <v>255745</v>
      </c>
      <c r="F8" s="34">
        <v>0.13800000000000001</v>
      </c>
      <c r="G8">
        <v>153465</v>
      </c>
      <c r="H8" s="34">
        <v>0.6</v>
      </c>
      <c r="I8">
        <v>107097</v>
      </c>
      <c r="J8" s="34">
        <v>0.69799999999999995</v>
      </c>
      <c r="K8">
        <v>91438</v>
      </c>
      <c r="L8" s="34">
        <v>0.85399999999999998</v>
      </c>
      <c r="M8">
        <v>41790</v>
      </c>
      <c r="N8" s="34">
        <v>0.45700000000000002</v>
      </c>
      <c r="O8">
        <v>744</v>
      </c>
      <c r="P8" s="34">
        <v>1.7999999999999999E-2</v>
      </c>
      <c r="Q8" s="34">
        <v>0.50922121643894502</v>
      </c>
      <c r="R8" s="34">
        <v>0.60208845737255601</v>
      </c>
    </row>
    <row r="9" spans="1:18" x14ac:dyDescent="0.25">
      <c r="A9" s="25">
        <v>45139</v>
      </c>
      <c r="B9">
        <v>228051</v>
      </c>
      <c r="C9">
        <v>3507960</v>
      </c>
      <c r="D9">
        <v>1640650</v>
      </c>
      <c r="E9">
        <v>221770</v>
      </c>
      <c r="F9" s="34">
        <v>0.13500000000000001</v>
      </c>
      <c r="G9">
        <v>125699</v>
      </c>
      <c r="H9" s="34">
        <v>0.56699999999999995</v>
      </c>
      <c r="I9">
        <v>91374</v>
      </c>
      <c r="J9" s="34">
        <v>0.72699999999999998</v>
      </c>
      <c r="K9">
        <v>77831</v>
      </c>
      <c r="L9" s="34">
        <v>0.85199999999999998</v>
      </c>
      <c r="M9">
        <v>32467</v>
      </c>
      <c r="N9" s="34">
        <v>0.41720000000000002</v>
      </c>
      <c r="O9">
        <v>511</v>
      </c>
      <c r="P9" s="34">
        <v>1.6E-2</v>
      </c>
      <c r="Q9" s="34">
        <v>6.50095782163993E-2</v>
      </c>
      <c r="R9" s="34">
        <v>7.1942240989953996</v>
      </c>
    </row>
    <row r="10" spans="1:18" x14ac:dyDescent="0.25">
      <c r="A10" s="25">
        <v>45170</v>
      </c>
      <c r="B10">
        <v>2167024</v>
      </c>
      <c r="C10">
        <v>10732925</v>
      </c>
      <c r="D10">
        <v>2212051</v>
      </c>
      <c r="E10">
        <v>319410</v>
      </c>
      <c r="F10" s="34">
        <v>0.14399999999999999</v>
      </c>
      <c r="G10">
        <v>183471</v>
      </c>
      <c r="H10" s="34">
        <v>0.57399999999999995</v>
      </c>
      <c r="I10">
        <v>133253</v>
      </c>
      <c r="J10" s="34">
        <v>0.72599999999999998</v>
      </c>
      <c r="K10">
        <v>114994</v>
      </c>
      <c r="L10" s="34">
        <v>0.86299999999999999</v>
      </c>
      <c r="M10">
        <v>47853</v>
      </c>
      <c r="N10" s="34">
        <v>0.41610000000000003</v>
      </c>
      <c r="O10">
        <v>852</v>
      </c>
      <c r="P10" s="34">
        <v>1.7999999999999999E-2</v>
      </c>
      <c r="Q10" s="34">
        <v>0.20190432710561201</v>
      </c>
      <c r="R10" s="34">
        <v>1.02077826549221</v>
      </c>
    </row>
    <row r="11" spans="1:18" x14ac:dyDescent="0.25">
      <c r="A11" s="25">
        <v>45200</v>
      </c>
      <c r="B11">
        <v>1154099</v>
      </c>
      <c r="C11">
        <v>834649</v>
      </c>
      <c r="D11">
        <v>590647</v>
      </c>
      <c r="E11">
        <v>70606</v>
      </c>
      <c r="F11" s="34">
        <v>0.12</v>
      </c>
      <c r="G11">
        <v>40682</v>
      </c>
      <c r="H11" s="34">
        <v>0.57599999999999996</v>
      </c>
      <c r="I11">
        <v>31702</v>
      </c>
      <c r="J11" s="34">
        <v>0.77900000000000003</v>
      </c>
      <c r="K11">
        <v>25307</v>
      </c>
      <c r="L11" s="34">
        <v>0.79800000000000004</v>
      </c>
      <c r="M11">
        <v>11441</v>
      </c>
      <c r="N11" s="34">
        <v>0.4521</v>
      </c>
      <c r="O11">
        <v>179</v>
      </c>
      <c r="P11" s="34">
        <v>1.6E-2</v>
      </c>
      <c r="Q11" s="34">
        <v>1.3827357368187101</v>
      </c>
      <c r="R11" s="34">
        <v>0.51178191818899399</v>
      </c>
    </row>
    <row r="12" spans="1:18" x14ac:dyDescent="0.25">
      <c r="A12" s="25">
        <v>45231</v>
      </c>
      <c r="B12">
        <v>88197</v>
      </c>
      <c r="C12">
        <v>8606893</v>
      </c>
      <c r="D12">
        <v>914120</v>
      </c>
      <c r="E12">
        <v>134046</v>
      </c>
      <c r="F12" s="34">
        <v>0.14699999999999999</v>
      </c>
      <c r="G12">
        <v>79335</v>
      </c>
      <c r="H12" s="34">
        <v>0.59199999999999997</v>
      </c>
      <c r="I12">
        <v>61822</v>
      </c>
      <c r="J12" s="34">
        <v>0.77900000000000003</v>
      </c>
      <c r="K12">
        <v>49880</v>
      </c>
      <c r="L12" s="34">
        <v>0.80700000000000005</v>
      </c>
      <c r="M12">
        <v>21650</v>
      </c>
      <c r="N12" s="34">
        <v>0.434</v>
      </c>
      <c r="O12">
        <v>408</v>
      </c>
      <c r="P12" s="34">
        <v>1.9E-2</v>
      </c>
      <c r="Q12" s="34">
        <v>1.02472518247874E-2</v>
      </c>
      <c r="R12" s="34">
        <v>10.3645248704604</v>
      </c>
    </row>
    <row r="13" spans="1:18" x14ac:dyDescent="0.25">
      <c r="A13" s="25">
        <v>45261</v>
      </c>
      <c r="B13">
        <v>2551813</v>
      </c>
      <c r="C13">
        <v>1195498</v>
      </c>
      <c r="D13">
        <v>2863818</v>
      </c>
      <c r="E13">
        <v>454218</v>
      </c>
      <c r="F13" s="34">
        <v>0.159</v>
      </c>
      <c r="G13">
        <v>300106</v>
      </c>
      <c r="H13" s="34">
        <v>0.66100000000000003</v>
      </c>
      <c r="I13">
        <v>234900</v>
      </c>
      <c r="J13" s="34">
        <v>0.78300000000000003</v>
      </c>
      <c r="K13">
        <v>189531</v>
      </c>
      <c r="L13" s="34">
        <v>0.80700000000000005</v>
      </c>
      <c r="M13">
        <v>81974</v>
      </c>
      <c r="N13" s="34">
        <v>0.4325</v>
      </c>
      <c r="O13">
        <v>1852</v>
      </c>
      <c r="P13" s="34">
        <v>2.3E-2</v>
      </c>
      <c r="Q13" s="34">
        <v>2.1345188365016101</v>
      </c>
      <c r="R13" s="34">
        <v>1.12226797183022</v>
      </c>
    </row>
    <row r="14" spans="1:18" x14ac:dyDescent="0.25">
      <c r="A14" s="25">
        <v>45292</v>
      </c>
      <c r="B14">
        <v>357203</v>
      </c>
      <c r="C14">
        <v>12021696</v>
      </c>
      <c r="D14">
        <v>2188341</v>
      </c>
      <c r="E14">
        <v>312010</v>
      </c>
      <c r="F14" s="34">
        <v>0.14299999999999999</v>
      </c>
      <c r="G14">
        <v>212078</v>
      </c>
      <c r="H14" s="34">
        <v>0.68</v>
      </c>
      <c r="I14">
        <v>164904</v>
      </c>
      <c r="J14" s="34">
        <v>0.77800000000000002</v>
      </c>
      <c r="K14">
        <v>132994</v>
      </c>
      <c r="L14" s="34">
        <v>0.80600000000000005</v>
      </c>
      <c r="M14">
        <v>53794</v>
      </c>
      <c r="N14" s="34">
        <v>0.40450000000000003</v>
      </c>
      <c r="O14">
        <v>1039</v>
      </c>
      <c r="P14" s="34">
        <v>1.9E-2</v>
      </c>
      <c r="Q14" s="34">
        <v>2.9713195209727501E-2</v>
      </c>
      <c r="R14" s="34">
        <v>6.1263231271853797</v>
      </c>
    </row>
    <row r="15" spans="1:18" x14ac:dyDescent="0.25">
      <c r="A15" s="25">
        <v>45323</v>
      </c>
      <c r="B15">
        <v>3386258</v>
      </c>
      <c r="C15">
        <v>7175317</v>
      </c>
      <c r="D15">
        <v>2032794</v>
      </c>
      <c r="E15">
        <v>310688</v>
      </c>
      <c r="F15" s="34">
        <v>0.153</v>
      </c>
      <c r="G15">
        <v>206276</v>
      </c>
      <c r="H15" s="34">
        <v>0.66400000000000003</v>
      </c>
      <c r="I15">
        <v>162971</v>
      </c>
      <c r="J15" s="34">
        <v>0.79</v>
      </c>
      <c r="K15">
        <v>133257</v>
      </c>
      <c r="L15" s="34">
        <v>0.81799999999999995</v>
      </c>
      <c r="M15">
        <v>58341</v>
      </c>
      <c r="N15" s="34">
        <v>0.43780000000000002</v>
      </c>
      <c r="O15">
        <v>1269</v>
      </c>
      <c r="P15" s="34">
        <v>2.1999999999999999E-2</v>
      </c>
      <c r="Q15" s="34">
        <v>0.471931484002728</v>
      </c>
      <c r="R15" s="34">
        <v>0.60030688742558902</v>
      </c>
    </row>
    <row r="16" spans="1:18" x14ac:dyDescent="0.25">
      <c r="A16" s="25">
        <v>45352</v>
      </c>
      <c r="B16">
        <v>2567774</v>
      </c>
      <c r="C16">
        <v>6973544</v>
      </c>
      <c r="D16">
        <v>465256</v>
      </c>
      <c r="E16">
        <v>65252</v>
      </c>
      <c r="F16" s="34">
        <v>0.14000000000000001</v>
      </c>
      <c r="G16">
        <v>40089</v>
      </c>
      <c r="H16" s="34">
        <v>0.61399999999999999</v>
      </c>
      <c r="I16">
        <v>30914</v>
      </c>
      <c r="J16" s="34">
        <v>0.77100000000000002</v>
      </c>
      <c r="K16">
        <v>25115</v>
      </c>
      <c r="L16" s="34">
        <v>0.81200000000000006</v>
      </c>
      <c r="M16">
        <v>11194</v>
      </c>
      <c r="N16" s="34">
        <v>0.44569999999999999</v>
      </c>
      <c r="O16">
        <v>210</v>
      </c>
      <c r="P16" s="34">
        <v>1.9E-2</v>
      </c>
      <c r="Q16" s="34">
        <v>0.36821650512279003</v>
      </c>
      <c r="R16" s="34">
        <v>0.18119040071283499</v>
      </c>
    </row>
    <row r="17" spans="1:18" x14ac:dyDescent="0.25">
      <c r="A17" s="25">
        <v>45383</v>
      </c>
      <c r="B17">
        <v>3366888</v>
      </c>
      <c r="C17">
        <v>7046452</v>
      </c>
      <c r="D17">
        <v>2387045</v>
      </c>
      <c r="E17">
        <v>390073</v>
      </c>
      <c r="F17" s="34">
        <v>0.16300000000000001</v>
      </c>
      <c r="G17">
        <v>231764</v>
      </c>
      <c r="H17" s="34">
        <v>0.59399999999999997</v>
      </c>
      <c r="I17">
        <v>177544</v>
      </c>
      <c r="J17" s="34">
        <v>0.76600000000000001</v>
      </c>
      <c r="K17">
        <v>142645</v>
      </c>
      <c r="L17" s="34">
        <v>0.80300000000000005</v>
      </c>
      <c r="M17">
        <v>63475</v>
      </c>
      <c r="N17" s="34">
        <v>0.44500000000000001</v>
      </c>
      <c r="O17">
        <v>1295</v>
      </c>
      <c r="P17" s="34">
        <v>0.02</v>
      </c>
      <c r="Q17" s="34">
        <v>0.47781323139645299</v>
      </c>
      <c r="R17" s="34">
        <v>0.70897665737618798</v>
      </c>
    </row>
    <row r="18" spans="1:18" x14ac:dyDescent="0.25">
      <c r="A18" s="25">
        <v>45413</v>
      </c>
      <c r="B18">
        <v>281796</v>
      </c>
      <c r="C18">
        <v>8514700</v>
      </c>
      <c r="D18">
        <v>1241903</v>
      </c>
      <c r="E18">
        <v>206858</v>
      </c>
      <c r="F18" s="34">
        <v>0.16700000000000001</v>
      </c>
      <c r="G18">
        <v>122961</v>
      </c>
      <c r="H18" s="34">
        <v>0.59399999999999997</v>
      </c>
      <c r="I18">
        <v>93802</v>
      </c>
      <c r="J18" s="34">
        <v>0.76300000000000001</v>
      </c>
      <c r="K18">
        <v>74956</v>
      </c>
      <c r="L18" s="34">
        <v>0.79900000000000004</v>
      </c>
      <c r="M18">
        <v>31557</v>
      </c>
      <c r="N18" s="34">
        <v>0.42099999999999999</v>
      </c>
      <c r="O18">
        <v>609</v>
      </c>
      <c r="P18" s="34">
        <v>1.9E-2</v>
      </c>
      <c r="Q18" s="34">
        <v>3.3095235298953599E-2</v>
      </c>
      <c r="R18" s="34">
        <v>4.4070994620221704</v>
      </c>
    </row>
    <row r="19" spans="1:18" x14ac:dyDescent="0.25">
      <c r="A19" s="25">
        <v>45444</v>
      </c>
      <c r="B19">
        <v>1382447</v>
      </c>
      <c r="C19">
        <v>5091666</v>
      </c>
      <c r="D19">
        <v>2178540</v>
      </c>
      <c r="E19">
        <v>352392</v>
      </c>
      <c r="F19" s="34">
        <v>0.16200000000000001</v>
      </c>
      <c r="G19">
        <v>201783</v>
      </c>
      <c r="H19" s="34">
        <v>0.57299999999999995</v>
      </c>
      <c r="I19">
        <v>150296</v>
      </c>
      <c r="J19" s="34">
        <v>0.745</v>
      </c>
      <c r="K19">
        <v>118661</v>
      </c>
      <c r="L19" s="34">
        <v>0.79</v>
      </c>
      <c r="M19">
        <v>52299</v>
      </c>
      <c r="N19" s="34">
        <v>0.44069999999999998</v>
      </c>
      <c r="O19">
        <v>885</v>
      </c>
      <c r="P19" s="34">
        <v>1.7000000000000001E-2</v>
      </c>
      <c r="Q19" s="34">
        <v>0.27151172131086398</v>
      </c>
      <c r="R19" s="34">
        <v>1.57585788098929</v>
      </c>
    </row>
    <row r="20" spans="1:18" x14ac:dyDescent="0.25">
      <c r="A20" s="31"/>
      <c r="B20">
        <f>SUBTOTAL(109,Таблица1_2[Visits])</f>
        <v>34002600</v>
      </c>
      <c r="C20">
        <f>SUBTOTAL(109,Таблица1_2[LP Clicks])</f>
        <v>117582282</v>
      </c>
      <c r="D20">
        <f>SUBTOTAL(109,Таблица1_2[Users])</f>
        <v>26301478</v>
      </c>
      <c r="E20">
        <f>SUBTOTAL(109,Таблица1_2[Registration])</f>
        <v>3919328</v>
      </c>
      <c r="F20">
        <f>SUBTOTAL(109,Таблица1_2[% Registration])</f>
        <v>2.6569999999999996</v>
      </c>
      <c r="G20">
        <f>SUBTOTAL(109,Таблица1_2[Input email])</f>
        <v>2379832</v>
      </c>
      <c r="H20">
        <f>SUBTOTAL(109,Таблица1_2[% Input email])</f>
        <v>10.817999999999998</v>
      </c>
      <c r="I20">
        <f>SUBTOTAL(109,Таблица1_2[Input phone])</f>
        <v>1753154</v>
      </c>
      <c r="J20">
        <f>SUBTOTAL(109,Таблица1_2[% Input phone])</f>
        <v>12.989000000000003</v>
      </c>
      <c r="K20">
        <f>SUBTOTAL(109,Таблица1_2[Try to pay])</f>
        <v>1442811</v>
      </c>
      <c r="L20">
        <f>SUBTOTAL(109,Таблица1_2[% Try to pay])</f>
        <v>14.943999999999999</v>
      </c>
      <c r="M20">
        <f>SUBTOTAL(109,Таблица1_2[Approved pay])</f>
        <v>626784</v>
      </c>
      <c r="N20">
        <f>SUBTOTAL(109,Таблица1_2[% Approve])</f>
        <v>7.9015999999999993</v>
      </c>
      <c r="O20">
        <f>SUBTOTAL(109,Таблица1_2[Payments])</f>
        <v>11852</v>
      </c>
      <c r="P20">
        <f>SUBTOTAL(109,Таблица1_2[% Payment])</f>
        <v>0.33</v>
      </c>
      <c r="Q20">
        <f>SUBTOTAL(109,Таблица1_2[Visits/Clicks])</f>
        <v>9.4858646135563287</v>
      </c>
      <c r="R20">
        <f>SUBTOTAL(109,Таблица1_2[Users / Visits])</f>
        <v>37.212993825228473</v>
      </c>
    </row>
    <row r="22" spans="1:18" x14ac:dyDescent="0.25">
      <c r="A22" s="30" t="s">
        <v>4</v>
      </c>
    </row>
    <row r="24" spans="1:18" x14ac:dyDescent="0.25">
      <c r="A24" s="44"/>
      <c r="B24" s="45" t="s">
        <v>314</v>
      </c>
    </row>
    <row r="25" spans="1:18" x14ac:dyDescent="0.25">
      <c r="A25" s="46" t="s">
        <v>13</v>
      </c>
      <c r="B25" s="43">
        <v>12718.515623730649</v>
      </c>
    </row>
    <row r="26" spans="1:18" x14ac:dyDescent="0.25">
      <c r="A26" s="46" t="s">
        <v>15</v>
      </c>
      <c r="B26" s="43">
        <v>12119.9133340673</v>
      </c>
    </row>
    <row r="27" spans="1:18" x14ac:dyDescent="0.25">
      <c r="A27" s="46" t="s">
        <v>17</v>
      </c>
      <c r="B27" s="43">
        <v>12086.343248181718</v>
      </c>
    </row>
    <row r="28" spans="1:18" x14ac:dyDescent="0.25">
      <c r="A28" s="46" t="s">
        <v>19</v>
      </c>
      <c r="B28" s="43">
        <v>12070.045224772608</v>
      </c>
    </row>
    <row r="29" spans="1:18" x14ac:dyDescent="0.25">
      <c r="A29" s="46" t="s">
        <v>21</v>
      </c>
      <c r="B29" s="43">
        <v>12199.560944098777</v>
      </c>
    </row>
    <row r="30" spans="1:18" x14ac:dyDescent="0.25">
      <c r="A30" s="46" t="s">
        <v>23</v>
      </c>
      <c r="B30" s="43">
        <v>18197.901285123462</v>
      </c>
    </row>
    <row r="32" spans="1:18" x14ac:dyDescent="0.25">
      <c r="A32" t="s">
        <v>5</v>
      </c>
      <c r="I32" s="47">
        <v>20706.376809680722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30A2-B9F5-407C-97AB-1F215631F422}">
  <dimension ref="A1:P23"/>
  <sheetViews>
    <sheetView workbookViewId="0">
      <selection activeCell="F7" sqref="F7"/>
    </sheetView>
  </sheetViews>
  <sheetFormatPr defaultRowHeight="13.2" x14ac:dyDescent="0.25"/>
  <cols>
    <col min="1" max="1" width="13.21875" customWidth="1"/>
    <col min="2" max="2" width="10.5546875" bestFit="1" customWidth="1"/>
    <col min="3" max="3" width="11" customWidth="1"/>
    <col min="4" max="4" width="10.5546875" bestFit="1" customWidth="1"/>
    <col min="5" max="5" width="9.5546875" bestFit="1" customWidth="1"/>
    <col min="7" max="7" width="9.5546875" bestFit="1" customWidth="1"/>
    <col min="9" max="9" width="9.5546875" bestFit="1" customWidth="1"/>
    <col min="11" max="11" width="9.5546875" bestFit="1" customWidth="1"/>
  </cols>
  <sheetData>
    <row r="1" spans="1:16" x14ac:dyDescent="0.25">
      <c r="A1" t="s">
        <v>8</v>
      </c>
      <c r="B1" s="30" t="s">
        <v>9</v>
      </c>
      <c r="C1" s="30" t="s">
        <v>10</v>
      </c>
      <c r="D1" s="30" t="s">
        <v>11</v>
      </c>
      <c r="E1" t="s">
        <v>12</v>
      </c>
      <c r="F1" s="30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s="30" t="s">
        <v>20</v>
      </c>
      <c r="N1" t="s">
        <v>21</v>
      </c>
      <c r="O1" s="30" t="s">
        <v>22</v>
      </c>
      <c r="P1" s="30" t="s">
        <v>23</v>
      </c>
    </row>
    <row r="2" spans="1:16" x14ac:dyDescent="0.25">
      <c r="A2" s="25">
        <v>44927</v>
      </c>
      <c r="B2" s="32">
        <v>3571261</v>
      </c>
      <c r="C2" s="32">
        <v>3884539</v>
      </c>
      <c r="D2" s="32">
        <v>793547</v>
      </c>
      <c r="E2" s="32">
        <f>Таблица1_29[[#This Row],[Users]]*Таблица1_29[[#This Row],[% Registration]]</f>
        <v>147599.742</v>
      </c>
      <c r="F2" s="34">
        <f>Таблица1_2[[#This Row],[% Registration]]+1%</f>
        <v>0.186</v>
      </c>
      <c r="G2" s="32">
        <f>Таблица1_29[[#This Row],[Registration]]*Таблица1_29[[#This Row],[% Input email]]</f>
        <v>89740.643135999999</v>
      </c>
      <c r="H2" s="34">
        <f>Таблица1_2[[#This Row],[% Input email]]+1%</f>
        <v>0.60799999999999998</v>
      </c>
      <c r="I2" s="32">
        <f>Таблица1_29[[#This Row],[Input email]]*Таблица1_29[[#This Row],[% Input phone]]</f>
        <v>58510.899324671998</v>
      </c>
      <c r="J2" s="34">
        <f>Таблица1_2[[#This Row],[% Input phone]]+1%</f>
        <v>0.65200000000000002</v>
      </c>
      <c r="K2" s="32">
        <f>Таблица1_29[[#This Row],[Input phone]]*Таблица1_29[[#This Row],[% Try to pay]]</f>
        <v>50845.971513139964</v>
      </c>
      <c r="L2" s="34">
        <f>Таблица1_2[[#This Row],[% Try to pay]]+1%</f>
        <v>0.86899999999999999</v>
      </c>
      <c r="M2" s="32">
        <f>Таблица1_29[[#This Row],[Try to pay]]*Таблица1_29[[#This Row],[% Approve]]</f>
        <v>23002.717512544521</v>
      </c>
      <c r="N2" s="34">
        <f>Таблица1_2[[#This Row],[% Approve]]+1%</f>
        <v>0.45240000000000002</v>
      </c>
      <c r="O2" s="32">
        <f>Таблица1_29[[#This Row],[Approved pay]]*Таблица1_29[[#This Row],[% Payment]]</f>
        <v>690.08152537633555</v>
      </c>
      <c r="P2" s="34">
        <f>Таблица1_2[[#This Row],[% Payment]]+1%</f>
        <v>0.03</v>
      </c>
    </row>
    <row r="3" spans="1:16" x14ac:dyDescent="0.25">
      <c r="A3" s="25">
        <v>44958</v>
      </c>
      <c r="B3" s="32">
        <v>1083109</v>
      </c>
      <c r="C3" s="32">
        <v>9734269</v>
      </c>
      <c r="D3" s="32">
        <v>438795</v>
      </c>
      <c r="E3" s="32">
        <f>Таблица1_29[[#This Row],[Users]]*Таблица1_29[[#This Row],[% Registration]]</f>
        <v>71962.38</v>
      </c>
      <c r="F3" s="34">
        <f>Таблица1_2[[#This Row],[% Registration]]+1%</f>
        <v>0.16400000000000001</v>
      </c>
      <c r="G3" s="32">
        <f>Таблица1_29[[#This Row],[Registration]]*Таблица1_29[[#This Row],[% Input email]]</f>
        <v>42745.653720000002</v>
      </c>
      <c r="H3" s="34">
        <f>Таблица1_2[[#This Row],[% Input email]]+1%</f>
        <v>0.59399999999999997</v>
      </c>
      <c r="I3" s="32">
        <f>Таблица1_29[[#This Row],[Input email]]*Таблица1_29[[#This Row],[% Input phone]]</f>
        <v>27912.911879160001</v>
      </c>
      <c r="J3" s="34">
        <f>Таблица1_2[[#This Row],[% Input phone]]+1%</f>
        <v>0.65300000000000002</v>
      </c>
      <c r="K3" s="32">
        <f>Таблица1_29[[#This Row],[Input phone]]*Таблица1_29[[#This Row],[% Try to pay]]</f>
        <v>24451.710806144161</v>
      </c>
      <c r="L3" s="34">
        <f>Таблица1_2[[#This Row],[% Try to pay]]+1%</f>
        <v>0.876</v>
      </c>
      <c r="M3" s="32">
        <f>Таблица1_29[[#This Row],[Try to pay]]*Таблица1_29[[#This Row],[% Approve]]</f>
        <v>11771.053582077799</v>
      </c>
      <c r="N3" s="34">
        <f>Таблица1_2[[#This Row],[% Approve]]+1%</f>
        <v>0.48139999999999999</v>
      </c>
      <c r="O3" s="32">
        <f>Таблица1_29[[#This Row],[Approved pay]]*Таблица1_29[[#This Row],[% Payment]]</f>
        <v>329.58950029817834</v>
      </c>
      <c r="P3" s="34">
        <f>Таблица1_2[[#This Row],[% Payment]]+1%</f>
        <v>2.7999999999999997E-2</v>
      </c>
    </row>
    <row r="4" spans="1:16" x14ac:dyDescent="0.25">
      <c r="A4" s="25">
        <v>44986</v>
      </c>
      <c r="B4" s="32">
        <v>582851</v>
      </c>
      <c r="C4" s="32">
        <v>12011957</v>
      </c>
      <c r="D4" s="32">
        <v>256923</v>
      </c>
      <c r="E4" s="32">
        <f>Таблица1_29[[#This Row],[Users]]*Таблица1_29[[#This Row],[% Registration]]</f>
        <v>38795.373</v>
      </c>
      <c r="F4" s="34">
        <f>Таблица1_2[[#This Row],[% Registration]]+1%</f>
        <v>0.151</v>
      </c>
      <c r="G4" s="32">
        <f>Таблица1_29[[#This Row],[Registration]]*Таблица1_29[[#This Row],[% Input email]]</f>
        <v>23587.586783999999</v>
      </c>
      <c r="H4" s="34">
        <f>Таблица1_2[[#This Row],[% Input email]]+1%</f>
        <v>0.60799999999999998</v>
      </c>
      <c r="I4" s="32">
        <f>Таблица1_29[[#This Row],[Input email]]*Таблица1_29[[#This Row],[% Input phone]]</f>
        <v>15355.518996384</v>
      </c>
      <c r="J4" s="34">
        <f>Таблица1_2[[#This Row],[% Input phone]]+1%</f>
        <v>0.65100000000000002</v>
      </c>
      <c r="K4" s="32">
        <f>Таблица1_29[[#This Row],[Input phone]]*Таблица1_29[[#This Row],[% Try to pay]]</f>
        <v>13405.368083843232</v>
      </c>
      <c r="L4" s="34">
        <f>Таблица1_2[[#This Row],[% Try to pay]]+1%</f>
        <v>0.873</v>
      </c>
      <c r="M4" s="32">
        <f>Таблица1_29[[#This Row],[Try to pay]]*Таблица1_29[[#This Row],[% Approve]]</f>
        <v>6233.4961589871036</v>
      </c>
      <c r="N4" s="34">
        <f>Таблица1_2[[#This Row],[% Approve]]+1%</f>
        <v>0.46500000000000002</v>
      </c>
      <c r="O4" s="32">
        <f>Таблица1_29[[#This Row],[Approved pay]]*Таблица1_29[[#This Row],[% Payment]]</f>
        <v>168.30439629265183</v>
      </c>
      <c r="P4" s="34">
        <f>Таблица1_2[[#This Row],[% Payment]]+1%</f>
        <v>2.7000000000000003E-2</v>
      </c>
    </row>
    <row r="5" spans="1:16" x14ac:dyDescent="0.25">
      <c r="A5" s="25">
        <v>45017</v>
      </c>
      <c r="B5" s="32">
        <v>2202812</v>
      </c>
      <c r="C5" s="32">
        <v>7738390</v>
      </c>
      <c r="D5" s="32">
        <v>1867318</v>
      </c>
      <c r="E5" s="32">
        <f>Таблица1_29[[#This Row],[Users]]*Таблица1_29[[#This Row],[% Registration]]</f>
        <v>257689.88400000002</v>
      </c>
      <c r="F5" s="34">
        <f>Таблица1_2[[#This Row],[% Registration]]+1%</f>
        <v>0.13800000000000001</v>
      </c>
      <c r="G5" s="32">
        <f>Таблица1_29[[#This Row],[Registration]]*Таблица1_29[[#This Row],[% Input email]]</f>
        <v>147913.99341600001</v>
      </c>
      <c r="H5" s="34">
        <f>Таблица1_2[[#This Row],[% Input email]]+1%</f>
        <v>0.57399999999999995</v>
      </c>
      <c r="I5" s="32">
        <f>Таблица1_29[[#This Row],[Input email]]*Таблица1_29[[#This Row],[% Input phone]]</f>
        <v>98658.63360847201</v>
      </c>
      <c r="J5" s="34">
        <f>Таблица1_2[[#This Row],[% Input phone]]+1%</f>
        <v>0.66700000000000004</v>
      </c>
      <c r="K5" s="32">
        <f>Таблица1_29[[#This Row],[Input phone]]*Таблица1_29[[#This Row],[% Try to pay]]</f>
        <v>85635.693972153706</v>
      </c>
      <c r="L5" s="34">
        <f>Таблица1_2[[#This Row],[% Try to pay]]+1%</f>
        <v>0.86799999999999999</v>
      </c>
      <c r="M5" s="32">
        <f>Таблица1_29[[#This Row],[Try to pay]]*Таблица1_29[[#This Row],[% Approve]]</f>
        <v>39366.728518999058</v>
      </c>
      <c r="N5" s="34">
        <f>Таблица1_2[[#This Row],[% Approve]]+1%</f>
        <v>0.4597</v>
      </c>
      <c r="O5" s="32">
        <f>Таблица1_29[[#This Row],[Approved pay]]*Таблица1_29[[#This Row],[% Payment]]</f>
        <v>984.16821297497654</v>
      </c>
      <c r="P5" s="34">
        <f>Таблица1_2[[#This Row],[% Payment]]+1%</f>
        <v>2.5000000000000001E-2</v>
      </c>
    </row>
    <row r="6" spans="1:16" x14ac:dyDescent="0.25">
      <c r="A6" s="25">
        <v>45047</v>
      </c>
      <c r="B6" s="32">
        <v>2297030</v>
      </c>
      <c r="C6" s="32">
        <v>4226532</v>
      </c>
      <c r="D6" s="32">
        <v>1426643</v>
      </c>
      <c r="E6" s="32">
        <f>Таблица1_29[[#This Row],[Users]]*Таблица1_29[[#This Row],[% Registration]]</f>
        <v>228262.88</v>
      </c>
      <c r="F6" s="34">
        <f>Таблица1_2[[#This Row],[% Registration]]+1%</f>
        <v>0.16</v>
      </c>
      <c r="G6" s="32">
        <f>Таблица1_29[[#This Row],[Registration]]*Таблица1_29[[#This Row],[% Input email]]</f>
        <v>134675.0992</v>
      </c>
      <c r="H6" s="34">
        <f>Таблица1_2[[#This Row],[% Input email]]+1%</f>
        <v>0.59</v>
      </c>
      <c r="I6" s="32">
        <f>Таблица1_29[[#This Row],[Input email]]*Таблица1_29[[#This Row],[% Input phone]]</f>
        <v>87000.114083199995</v>
      </c>
      <c r="J6" s="34">
        <f>Таблица1_2[[#This Row],[% Input phone]]+1%</f>
        <v>0.64600000000000002</v>
      </c>
      <c r="K6" s="32">
        <f>Таблица1_29[[#This Row],[Input phone]]*Таблица1_29[[#This Row],[% Try to pay]]</f>
        <v>72906.095601721594</v>
      </c>
      <c r="L6" s="34">
        <f>Таблица1_2[[#This Row],[% Try to pay]]+1%</f>
        <v>0.83799999999999997</v>
      </c>
      <c r="M6" s="32">
        <f>Таблица1_29[[#This Row],[Try to pay]]*Таблица1_29[[#This Row],[% Approve]]</f>
        <v>33267.051423065561</v>
      </c>
      <c r="N6" s="34">
        <f>Таблица1_2[[#This Row],[% Approve]]+1%</f>
        <v>0.45629999999999998</v>
      </c>
      <c r="O6" s="32">
        <f>Таблица1_29[[#This Row],[Approved pay]]*Таблица1_29[[#This Row],[% Payment]]</f>
        <v>898.21038842277028</v>
      </c>
      <c r="P6" s="34">
        <f>Таблица1_2[[#This Row],[% Payment]]+1%</f>
        <v>2.7000000000000003E-2</v>
      </c>
    </row>
    <row r="7" spans="1:16" x14ac:dyDescent="0.25">
      <c r="A7" s="25">
        <v>45078</v>
      </c>
      <c r="B7" s="32">
        <v>3665119</v>
      </c>
      <c r="C7" s="32">
        <v>2258704</v>
      </c>
      <c r="D7" s="32">
        <v>955357</v>
      </c>
      <c r="E7" s="32">
        <f>Таблица1_29[[#This Row],[Users]]*Таблица1_29[[#This Row],[% Registration]]</f>
        <v>140437.47900000002</v>
      </c>
      <c r="F7" s="34">
        <f>Таблица1_2[[#This Row],[% Registration]]+1%</f>
        <v>0.14700000000000002</v>
      </c>
      <c r="G7" s="32">
        <f>Таблица1_29[[#This Row],[Registration]]*Таблица1_29[[#This Row],[% Input email]]</f>
        <v>86369.049585000015</v>
      </c>
      <c r="H7" s="34">
        <f>Таблица1_2[[#This Row],[% Input email]]+1%</f>
        <v>0.61499999999999999</v>
      </c>
      <c r="I7" s="32">
        <f>Таблица1_29[[#This Row],[Input email]]*Таблица1_29[[#This Row],[% Input phone]]</f>
        <v>58299.108469875013</v>
      </c>
      <c r="J7" s="34">
        <f>Таблица1_2[[#This Row],[% Input phone]]+1%</f>
        <v>0.67500000000000004</v>
      </c>
      <c r="K7" s="32">
        <f>Таблица1_29[[#This Row],[Input phone]]*Таблица1_29[[#This Row],[% Try to pay]]</f>
        <v>50778.523477261137</v>
      </c>
      <c r="L7" s="34">
        <f>Таблица1_2[[#This Row],[% Try to pay]]+1%</f>
        <v>0.871</v>
      </c>
      <c r="M7" s="32">
        <f>Таблица1_29[[#This Row],[Try to pay]]*Таблица1_29[[#This Row],[% Approve]]</f>
        <v>22505.041605122136</v>
      </c>
      <c r="N7" s="34">
        <f>Таблица1_2[[#This Row],[% Approve]]+1%</f>
        <v>0.44319999999999998</v>
      </c>
      <c r="O7" s="32">
        <f>Таблица1_29[[#This Row],[Approved pay]]*Таблица1_29[[#This Row],[% Payment]]</f>
        <v>607.63612333829781</v>
      </c>
      <c r="P7" s="34">
        <f>Таблица1_2[[#This Row],[% Payment]]+1%</f>
        <v>2.7000000000000003E-2</v>
      </c>
    </row>
    <row r="8" spans="1:16" x14ac:dyDescent="0.25">
      <c r="A8" s="25">
        <v>45108</v>
      </c>
      <c r="B8" s="32">
        <v>3068868</v>
      </c>
      <c r="C8" s="32">
        <v>6026591</v>
      </c>
      <c r="D8" s="32">
        <v>1847730</v>
      </c>
      <c r="E8" s="32">
        <f>Таблица1_29[[#This Row],[Users]]*Таблица1_29[[#This Row],[% Registration]]</f>
        <v>273464.04000000004</v>
      </c>
      <c r="F8" s="34">
        <f>Таблица1_2[[#This Row],[% Registration]]+1%</f>
        <v>0.14800000000000002</v>
      </c>
      <c r="G8" s="32">
        <f>Таблица1_29[[#This Row],[Registration]]*Таблица1_29[[#This Row],[% Input email]]</f>
        <v>166813.06440000003</v>
      </c>
      <c r="H8" s="34">
        <f>Таблица1_2[[#This Row],[% Input email]]+1%</f>
        <v>0.61</v>
      </c>
      <c r="I8" s="32">
        <f>Таблица1_29[[#This Row],[Input email]]*Таблица1_29[[#This Row],[% Input phone]]</f>
        <v>118103.64959520001</v>
      </c>
      <c r="J8" s="34">
        <f>Таблица1_2[[#This Row],[% Input phone]]+1%</f>
        <v>0.70799999999999996</v>
      </c>
      <c r="K8" s="32">
        <f>Таблица1_29[[#This Row],[Input phone]]*Таблица1_29[[#This Row],[% Try to pay]]</f>
        <v>102041.55325025281</v>
      </c>
      <c r="L8" s="34">
        <f>Таблица1_2[[#This Row],[% Try to pay]]+1%</f>
        <v>0.86399999999999999</v>
      </c>
      <c r="M8" s="32">
        <f>Таблица1_29[[#This Row],[Try to pay]]*Таблица1_29[[#This Row],[% Approve]]</f>
        <v>47653.405367868065</v>
      </c>
      <c r="N8" s="34">
        <f>Таблица1_2[[#This Row],[% Approve]]+1%</f>
        <v>0.46700000000000003</v>
      </c>
      <c r="O8" s="32">
        <f>Таблица1_29[[#This Row],[Approved pay]]*Таблица1_29[[#This Row],[% Payment]]</f>
        <v>1334.2953503003057</v>
      </c>
      <c r="P8" s="34">
        <f>Таблица1_2[[#This Row],[% Payment]]+1%</f>
        <v>2.7999999999999997E-2</v>
      </c>
    </row>
    <row r="9" spans="1:16" x14ac:dyDescent="0.25">
      <c r="A9" s="25">
        <v>45139</v>
      </c>
      <c r="B9" s="32">
        <v>228051</v>
      </c>
      <c r="C9" s="32">
        <v>3507960</v>
      </c>
      <c r="D9" s="32">
        <v>1640650</v>
      </c>
      <c r="E9" s="32">
        <f>Таблица1_29[[#This Row],[Users]]*Таблица1_29[[#This Row],[% Registration]]</f>
        <v>237894.25000000003</v>
      </c>
      <c r="F9" s="34">
        <f>Таблица1_2[[#This Row],[% Registration]]+1%</f>
        <v>0.14500000000000002</v>
      </c>
      <c r="G9" s="32">
        <f>Таблица1_29[[#This Row],[Registration]]*Таблица1_29[[#This Row],[% Input email]]</f>
        <v>137264.98225</v>
      </c>
      <c r="H9" s="34">
        <f>Таблица1_2[[#This Row],[% Input email]]+1%</f>
        <v>0.57699999999999996</v>
      </c>
      <c r="I9" s="32">
        <f>Таблица1_29[[#This Row],[Input email]]*Таблица1_29[[#This Row],[% Input phone]]</f>
        <v>101164.29191825</v>
      </c>
      <c r="J9" s="34">
        <f>Таблица1_2[[#This Row],[% Input phone]]+1%</f>
        <v>0.73699999999999999</v>
      </c>
      <c r="K9" s="32">
        <f>Таблица1_29[[#This Row],[Input phone]]*Таблица1_29[[#This Row],[% Try to pay]]</f>
        <v>87203.619633531503</v>
      </c>
      <c r="L9" s="34">
        <f>Таблица1_2[[#This Row],[% Try to pay]]+1%</f>
        <v>0.86199999999999999</v>
      </c>
      <c r="M9" s="32">
        <f>Таблица1_29[[#This Row],[Try to pay]]*Таблица1_29[[#This Row],[% Approve]]</f>
        <v>37253.386307444664</v>
      </c>
      <c r="N9" s="34">
        <f>Таблица1_2[[#This Row],[% Approve]]+1%</f>
        <v>0.42720000000000002</v>
      </c>
      <c r="O9" s="32">
        <f>Таблица1_29[[#This Row],[Approved pay]]*Таблица1_29[[#This Row],[% Payment]]</f>
        <v>968.58804399356131</v>
      </c>
      <c r="P9" s="34">
        <f>Таблица1_2[[#This Row],[% Payment]]+1%</f>
        <v>2.6000000000000002E-2</v>
      </c>
    </row>
    <row r="10" spans="1:16" x14ac:dyDescent="0.25">
      <c r="A10" s="25">
        <v>45170</v>
      </c>
      <c r="B10" s="32">
        <v>2167024</v>
      </c>
      <c r="C10" s="32">
        <v>10732925</v>
      </c>
      <c r="D10" s="32">
        <v>2212051</v>
      </c>
      <c r="E10" s="32">
        <f>Таблица1_29[[#This Row],[Users]]*Таблица1_29[[#This Row],[% Registration]]</f>
        <v>340655.85399999999</v>
      </c>
      <c r="F10" s="34">
        <f>Таблица1_2[[#This Row],[% Registration]]+1%</f>
        <v>0.154</v>
      </c>
      <c r="G10" s="32">
        <f>Таблица1_29[[#This Row],[Registration]]*Таблица1_29[[#This Row],[% Input email]]</f>
        <v>198943.01873599997</v>
      </c>
      <c r="H10" s="34">
        <f>Таблица1_2[[#This Row],[% Input email]]+1%</f>
        <v>0.58399999999999996</v>
      </c>
      <c r="I10" s="32">
        <f>Таблица1_29[[#This Row],[Input email]]*Таблица1_29[[#This Row],[% Input phone]]</f>
        <v>146422.06178969599</v>
      </c>
      <c r="J10" s="34">
        <f>Таблица1_2[[#This Row],[% Input phone]]+1%</f>
        <v>0.73599999999999999</v>
      </c>
      <c r="K10" s="32">
        <f>Таблица1_29[[#This Row],[Input phone]]*Таблица1_29[[#This Row],[% Try to pay]]</f>
        <v>127826.4599424046</v>
      </c>
      <c r="L10" s="34">
        <f>Таблица1_2[[#This Row],[% Try to pay]]+1%</f>
        <v>0.873</v>
      </c>
      <c r="M10" s="32">
        <f>Таблица1_29[[#This Row],[Try to pay]]*Таблица1_29[[#This Row],[% Approve]]</f>
        <v>54466.854581458603</v>
      </c>
      <c r="N10" s="34">
        <f>Таблица1_2[[#This Row],[% Approve]]+1%</f>
        <v>0.42610000000000003</v>
      </c>
      <c r="O10" s="32">
        <f>Таблица1_29[[#This Row],[Approved pay]]*Таблица1_29[[#This Row],[% Payment]]</f>
        <v>1525.0719282808407</v>
      </c>
      <c r="P10" s="34">
        <f>Таблица1_2[[#This Row],[% Payment]]+1%</f>
        <v>2.7999999999999997E-2</v>
      </c>
    </row>
    <row r="11" spans="1:16" x14ac:dyDescent="0.25">
      <c r="A11" s="25">
        <v>45200</v>
      </c>
      <c r="B11" s="32">
        <v>1154099</v>
      </c>
      <c r="C11" s="32">
        <v>834649</v>
      </c>
      <c r="D11" s="32">
        <v>590647</v>
      </c>
      <c r="E11" s="32">
        <f>Таблица1_29[[#This Row],[Users]]*Таблица1_29[[#This Row],[% Registration]]</f>
        <v>76784.11</v>
      </c>
      <c r="F11" s="34">
        <f>Таблица1_2[[#This Row],[% Registration]]+1%</f>
        <v>0.13</v>
      </c>
      <c r="G11" s="32">
        <f>Таблица1_29[[#This Row],[Registration]]*Таблица1_29[[#This Row],[% Input email]]</f>
        <v>44995.48846</v>
      </c>
      <c r="H11" s="34">
        <f>Таблица1_2[[#This Row],[% Input email]]+1%</f>
        <v>0.58599999999999997</v>
      </c>
      <c r="I11" s="32">
        <f>Таблица1_29[[#This Row],[Input email]]*Таблица1_29[[#This Row],[% Input phone]]</f>
        <v>35501.44039494</v>
      </c>
      <c r="J11" s="34">
        <f>Таблица1_2[[#This Row],[% Input phone]]+1%</f>
        <v>0.78900000000000003</v>
      </c>
      <c r="K11" s="32">
        <f>Таблица1_29[[#This Row],[Input phone]]*Таблица1_29[[#This Row],[% Try to pay]]</f>
        <v>28685.163839111523</v>
      </c>
      <c r="L11" s="34">
        <f>Таблица1_2[[#This Row],[% Try to pay]]+1%</f>
        <v>0.80800000000000005</v>
      </c>
      <c r="M11" s="32">
        <f>Таблица1_29[[#This Row],[Try to pay]]*Таблица1_29[[#This Row],[% Approve]]</f>
        <v>13255.414210053435</v>
      </c>
      <c r="N11" s="34">
        <f>Таблица1_2[[#This Row],[% Approve]]+1%</f>
        <v>0.46210000000000001</v>
      </c>
      <c r="O11" s="32">
        <f>Таблица1_29[[#This Row],[Approved pay]]*Таблица1_29[[#This Row],[% Payment]]</f>
        <v>344.64076946138937</v>
      </c>
      <c r="P11" s="34">
        <f>Таблица1_2[[#This Row],[% Payment]]+1%</f>
        <v>2.6000000000000002E-2</v>
      </c>
    </row>
    <row r="12" spans="1:16" x14ac:dyDescent="0.25">
      <c r="A12" s="25">
        <v>45231</v>
      </c>
      <c r="B12" s="32">
        <v>88197</v>
      </c>
      <c r="C12" s="32">
        <v>8606893</v>
      </c>
      <c r="D12" s="32">
        <v>914120</v>
      </c>
      <c r="E12" s="32">
        <f>Таблица1_29[[#This Row],[Users]]*Таблица1_29[[#This Row],[% Registration]]</f>
        <v>143516.84</v>
      </c>
      <c r="F12" s="34">
        <f>Таблица1_2[[#This Row],[% Registration]]+1%</f>
        <v>0.157</v>
      </c>
      <c r="G12" s="32">
        <f>Таблица1_29[[#This Row],[Registration]]*Таблица1_29[[#This Row],[% Input email]]</f>
        <v>86397.13768</v>
      </c>
      <c r="H12" s="34">
        <f>Таблица1_2[[#This Row],[% Input email]]+1%</f>
        <v>0.60199999999999998</v>
      </c>
      <c r="I12" s="32">
        <f>Таблица1_29[[#This Row],[Input email]]*Таблица1_29[[#This Row],[% Input phone]]</f>
        <v>68167.34162952</v>
      </c>
      <c r="J12" s="34">
        <f>Таблица1_2[[#This Row],[% Input phone]]+1%</f>
        <v>0.78900000000000003</v>
      </c>
      <c r="K12" s="32">
        <f>Таблица1_29[[#This Row],[Input phone]]*Таблица1_29[[#This Row],[% Try to pay]]</f>
        <v>55692.718111317845</v>
      </c>
      <c r="L12" s="34">
        <f>Таблица1_2[[#This Row],[% Try to pay]]+1%</f>
        <v>0.81700000000000006</v>
      </c>
      <c r="M12" s="32">
        <f>Таблица1_29[[#This Row],[Try to pay]]*Таблица1_29[[#This Row],[% Approve]]</f>
        <v>24727.566841425123</v>
      </c>
      <c r="N12" s="34">
        <f>Таблица1_2[[#This Row],[% Approve]]+1%</f>
        <v>0.44400000000000001</v>
      </c>
      <c r="O12" s="32">
        <f>Таблица1_29[[#This Row],[Approved pay]]*Таблица1_29[[#This Row],[% Payment]]</f>
        <v>717.09943840132848</v>
      </c>
      <c r="P12" s="34">
        <f>Таблица1_2[[#This Row],[% Payment]]+1%</f>
        <v>2.8999999999999998E-2</v>
      </c>
    </row>
    <row r="13" spans="1:16" x14ac:dyDescent="0.25">
      <c r="A13" s="25">
        <v>45261</v>
      </c>
      <c r="B13" s="32">
        <v>2551813</v>
      </c>
      <c r="C13" s="32">
        <v>1195498</v>
      </c>
      <c r="D13" s="32">
        <v>2863818</v>
      </c>
      <c r="E13" s="32">
        <f>Таблица1_29[[#This Row],[Users]]*Таблица1_29[[#This Row],[% Registration]]</f>
        <v>483985.24200000003</v>
      </c>
      <c r="F13" s="34">
        <f>Таблица1_2[[#This Row],[% Registration]]+1%</f>
        <v>0.16900000000000001</v>
      </c>
      <c r="G13" s="32">
        <f>Таблица1_29[[#This Row],[Registration]]*Таблица1_29[[#This Row],[% Input email]]</f>
        <v>324754.09738200007</v>
      </c>
      <c r="H13" s="34">
        <f>Таблица1_2[[#This Row],[% Input email]]+1%</f>
        <v>0.67100000000000004</v>
      </c>
      <c r="I13" s="32">
        <f>Таблица1_29[[#This Row],[Input email]]*Таблица1_29[[#This Row],[% Input phone]]</f>
        <v>257529.99922392608</v>
      </c>
      <c r="J13" s="34">
        <f>Таблица1_2[[#This Row],[% Input phone]]+1%</f>
        <v>0.79300000000000004</v>
      </c>
      <c r="K13" s="32">
        <f>Таблица1_29[[#This Row],[Input phone]]*Таблица1_29[[#This Row],[% Try to pay]]</f>
        <v>210402.00936594763</v>
      </c>
      <c r="L13" s="34">
        <f>Таблица1_2[[#This Row],[% Try to pay]]+1%</f>
        <v>0.81700000000000006</v>
      </c>
      <c r="M13" s="32">
        <f>Таблица1_29[[#This Row],[Try to pay]]*Таблица1_29[[#This Row],[% Approve]]</f>
        <v>93102.889144431829</v>
      </c>
      <c r="N13" s="34">
        <f>Таблица1_2[[#This Row],[% Approve]]+1%</f>
        <v>0.4425</v>
      </c>
      <c r="O13" s="32">
        <f>Таблица1_29[[#This Row],[Approved pay]]*Таблица1_29[[#This Row],[% Payment]]</f>
        <v>3072.3953417662506</v>
      </c>
      <c r="P13" s="34">
        <f>Таблица1_2[[#This Row],[% Payment]]+1%</f>
        <v>3.3000000000000002E-2</v>
      </c>
    </row>
    <row r="14" spans="1:16" x14ac:dyDescent="0.25">
      <c r="A14" s="25">
        <v>45292</v>
      </c>
      <c r="B14" s="32">
        <v>357203</v>
      </c>
      <c r="C14" s="32">
        <v>12021696</v>
      </c>
      <c r="D14" s="32">
        <v>2188341</v>
      </c>
      <c r="E14" s="32">
        <f>Таблица1_29[[#This Row],[Users]]*Таблица1_29[[#This Row],[% Registration]]</f>
        <v>334816.17300000001</v>
      </c>
      <c r="F14" s="34">
        <f>Таблица1_2[[#This Row],[% Registration]]+1%</f>
        <v>0.153</v>
      </c>
      <c r="G14" s="32">
        <f>Таблица1_29[[#This Row],[Registration]]*Таблица1_29[[#This Row],[% Input email]]</f>
        <v>231023.15937000004</v>
      </c>
      <c r="H14" s="34">
        <f>Таблица1_2[[#This Row],[% Input email]]+1%</f>
        <v>0.69000000000000006</v>
      </c>
      <c r="I14" s="32">
        <f>Таблица1_29[[#This Row],[Input email]]*Таблица1_29[[#This Row],[% Input phone]]</f>
        <v>182046.24958356004</v>
      </c>
      <c r="J14" s="34">
        <f>Таблица1_2[[#This Row],[% Input phone]]+1%</f>
        <v>0.78800000000000003</v>
      </c>
      <c r="K14" s="32">
        <f>Таблица1_29[[#This Row],[Input phone]]*Таблица1_29[[#This Row],[% Try to pay]]</f>
        <v>148549.73966018501</v>
      </c>
      <c r="L14" s="34">
        <f>Таблица1_2[[#This Row],[% Try to pay]]+1%</f>
        <v>0.81600000000000006</v>
      </c>
      <c r="M14" s="32">
        <f>Таблица1_29[[#This Row],[Try to pay]]*Таблица1_29[[#This Row],[% Approve]]</f>
        <v>61573.86708914669</v>
      </c>
      <c r="N14" s="34">
        <f>Таблица1_2[[#This Row],[% Approve]]+1%</f>
        <v>0.41450000000000004</v>
      </c>
      <c r="O14" s="32">
        <f>Таблица1_29[[#This Row],[Approved pay]]*Таблица1_29[[#This Row],[% Payment]]</f>
        <v>1785.642145585254</v>
      </c>
      <c r="P14" s="34">
        <f>Таблица1_2[[#This Row],[% Payment]]+1%</f>
        <v>2.8999999999999998E-2</v>
      </c>
    </row>
    <row r="15" spans="1:16" x14ac:dyDescent="0.25">
      <c r="A15" s="25">
        <v>45323</v>
      </c>
      <c r="B15" s="32">
        <v>3386258</v>
      </c>
      <c r="C15" s="32">
        <v>7175317</v>
      </c>
      <c r="D15" s="32">
        <v>2032794</v>
      </c>
      <c r="E15" s="32">
        <f>Таблица1_29[[#This Row],[Users]]*Таблица1_29[[#This Row],[% Registration]]</f>
        <v>331345.42200000002</v>
      </c>
      <c r="F15" s="34">
        <f>Таблица1_2[[#This Row],[% Registration]]+1%</f>
        <v>0.16300000000000001</v>
      </c>
      <c r="G15" s="32">
        <f>Таблица1_29[[#This Row],[Registration]]*Таблица1_29[[#This Row],[% Input email]]</f>
        <v>223326.81442800004</v>
      </c>
      <c r="H15" s="34">
        <f>Таблица1_2[[#This Row],[% Input email]]+1%</f>
        <v>0.67400000000000004</v>
      </c>
      <c r="I15" s="32">
        <f>Таблица1_29[[#This Row],[Input email]]*Таблица1_29[[#This Row],[% Input phone]]</f>
        <v>178661.45154240006</v>
      </c>
      <c r="J15" s="34">
        <f>Таблица1_2[[#This Row],[% Input phone]]+1%</f>
        <v>0.8</v>
      </c>
      <c r="K15" s="32">
        <f>Таблица1_29[[#This Row],[Input phone]]*Таблица1_29[[#This Row],[% Try to pay]]</f>
        <v>147931.68187710724</v>
      </c>
      <c r="L15" s="34">
        <f>Таблица1_2[[#This Row],[% Try to pay]]+1%</f>
        <v>0.82799999999999996</v>
      </c>
      <c r="M15" s="32">
        <f>Таблица1_29[[#This Row],[Try to pay]]*Таблица1_29[[#This Row],[% Approve]]</f>
        <v>66243.807144568622</v>
      </c>
      <c r="N15" s="34">
        <f>Таблица1_2[[#This Row],[% Approve]]+1%</f>
        <v>0.44780000000000003</v>
      </c>
      <c r="O15" s="32">
        <f>Таблица1_29[[#This Row],[Approved pay]]*Таблица1_29[[#This Row],[% Payment]]</f>
        <v>2119.8018286261959</v>
      </c>
      <c r="P15" s="34">
        <f>Таблица1_2[[#This Row],[% Payment]]+1%</f>
        <v>3.2000000000000001E-2</v>
      </c>
    </row>
    <row r="16" spans="1:16" x14ac:dyDescent="0.25">
      <c r="A16" s="25">
        <v>45352</v>
      </c>
      <c r="B16" s="32">
        <v>2567774</v>
      </c>
      <c r="C16" s="32">
        <v>6973544</v>
      </c>
      <c r="D16" s="32">
        <v>465256</v>
      </c>
      <c r="E16" s="32">
        <f>Таблица1_29[[#This Row],[Users]]*Таблица1_29[[#This Row],[% Registration]]</f>
        <v>69788.400000000009</v>
      </c>
      <c r="F16" s="34">
        <f>Таблица1_2[[#This Row],[% Registration]]+1%</f>
        <v>0.15000000000000002</v>
      </c>
      <c r="G16" s="32">
        <f>Таблица1_29[[#This Row],[Registration]]*Таблица1_29[[#This Row],[% Input email]]</f>
        <v>43547.961600000002</v>
      </c>
      <c r="H16" s="34">
        <f>Таблица1_2[[#This Row],[% Input email]]+1%</f>
        <v>0.624</v>
      </c>
      <c r="I16" s="32">
        <f>Таблица1_29[[#This Row],[Input email]]*Таблица1_29[[#This Row],[% Input phone]]</f>
        <v>34010.958009600006</v>
      </c>
      <c r="J16" s="34">
        <f>Таблица1_2[[#This Row],[% Input phone]]+1%</f>
        <v>0.78100000000000003</v>
      </c>
      <c r="K16" s="32">
        <f>Таблица1_29[[#This Row],[Input phone]]*Таблица1_29[[#This Row],[% Try to pay]]</f>
        <v>27957.007483891208</v>
      </c>
      <c r="L16" s="34">
        <f>Таблица1_2[[#This Row],[% Try to pay]]+1%</f>
        <v>0.82200000000000006</v>
      </c>
      <c r="M16" s="32">
        <f>Таблица1_29[[#This Row],[Try to pay]]*Таблица1_29[[#This Row],[% Approve]]</f>
        <v>12740.008310409223</v>
      </c>
      <c r="N16" s="34">
        <f>Таблица1_2[[#This Row],[% Approve]]+1%</f>
        <v>0.45569999999999999</v>
      </c>
      <c r="O16" s="32">
        <f>Таблица1_29[[#This Row],[Approved pay]]*Таблица1_29[[#This Row],[% Payment]]</f>
        <v>369.46024100186742</v>
      </c>
      <c r="P16" s="34">
        <f>Таблица1_2[[#This Row],[% Payment]]+1%</f>
        <v>2.8999999999999998E-2</v>
      </c>
    </row>
    <row r="17" spans="1:16" x14ac:dyDescent="0.25">
      <c r="A17" s="25">
        <v>45383</v>
      </c>
      <c r="B17" s="32">
        <v>3366888</v>
      </c>
      <c r="C17" s="32">
        <v>7046452</v>
      </c>
      <c r="D17" s="32">
        <v>2387045</v>
      </c>
      <c r="E17" s="32">
        <f>Таблица1_29[[#This Row],[Users]]*Таблица1_29[[#This Row],[% Registration]]</f>
        <v>412958.78500000003</v>
      </c>
      <c r="F17" s="34">
        <f>Таблица1_2[[#This Row],[% Registration]]+1%</f>
        <v>0.17300000000000001</v>
      </c>
      <c r="G17" s="32">
        <f>Таблица1_29[[#This Row],[Registration]]*Таблица1_29[[#This Row],[% Input email]]</f>
        <v>249427.10614000002</v>
      </c>
      <c r="H17" s="34">
        <f>Таблица1_2[[#This Row],[% Input email]]+1%</f>
        <v>0.60399999999999998</v>
      </c>
      <c r="I17" s="32">
        <f>Таблица1_29[[#This Row],[Input email]]*Таблица1_29[[#This Row],[% Input phone]]</f>
        <v>193555.43436464001</v>
      </c>
      <c r="J17" s="34">
        <f>Таблица1_2[[#This Row],[% Input phone]]+1%</f>
        <v>0.77600000000000002</v>
      </c>
      <c r="K17" s="32">
        <f>Таблица1_29[[#This Row],[Input phone]]*Таблица1_29[[#This Row],[% Try to pay]]</f>
        <v>157360.56813845233</v>
      </c>
      <c r="L17" s="34">
        <f>Таблица1_2[[#This Row],[% Try to pay]]+1%</f>
        <v>0.81300000000000006</v>
      </c>
      <c r="M17" s="32">
        <f>Таблица1_29[[#This Row],[Try to pay]]*Таблица1_29[[#This Row],[% Approve]]</f>
        <v>71599.058502995817</v>
      </c>
      <c r="N17" s="34">
        <f>Таблица1_2[[#This Row],[% Approve]]+1%</f>
        <v>0.45500000000000002</v>
      </c>
      <c r="O17" s="32">
        <f>Таблица1_29[[#This Row],[Approved pay]]*Таблица1_29[[#This Row],[% Payment]]</f>
        <v>2147.9717550898745</v>
      </c>
      <c r="P17" s="34">
        <f>Таблица1_2[[#This Row],[% Payment]]+1%</f>
        <v>0.03</v>
      </c>
    </row>
    <row r="18" spans="1:16" x14ac:dyDescent="0.25">
      <c r="A18" s="25">
        <v>45413</v>
      </c>
      <c r="B18" s="32">
        <v>281796</v>
      </c>
      <c r="C18" s="32">
        <v>8514700</v>
      </c>
      <c r="D18" s="32">
        <v>1241903</v>
      </c>
      <c r="E18" s="32">
        <f>Таблица1_29[[#This Row],[Users]]*Таблица1_29[[#This Row],[% Registration]]</f>
        <v>219816.83100000003</v>
      </c>
      <c r="F18" s="34">
        <f>Таблица1_2[[#This Row],[% Registration]]+1%</f>
        <v>0.17700000000000002</v>
      </c>
      <c r="G18" s="32">
        <f>Таблица1_29[[#This Row],[Registration]]*Таблица1_29[[#This Row],[% Input email]]</f>
        <v>132769.36592400001</v>
      </c>
      <c r="H18" s="34">
        <f>Таблица1_2[[#This Row],[% Input email]]+1%</f>
        <v>0.60399999999999998</v>
      </c>
      <c r="I18" s="32">
        <f>Таблица1_29[[#This Row],[Input email]]*Таблица1_29[[#This Row],[% Input phone]]</f>
        <v>102630.71985925201</v>
      </c>
      <c r="J18" s="34">
        <f>Таблица1_2[[#This Row],[% Input phone]]+1%</f>
        <v>0.77300000000000002</v>
      </c>
      <c r="K18" s="32">
        <f>Таблица1_29[[#This Row],[Input phone]]*Таблица1_29[[#This Row],[% Try to pay]]</f>
        <v>83028.252366134882</v>
      </c>
      <c r="L18" s="34">
        <f>Таблица1_2[[#This Row],[% Try to pay]]+1%</f>
        <v>0.80900000000000005</v>
      </c>
      <c r="M18" s="32">
        <f>Таблица1_29[[#This Row],[Try to pay]]*Таблица1_29[[#This Row],[% Approve]]</f>
        <v>35785.176769804137</v>
      </c>
      <c r="N18" s="34">
        <f>Таблица1_2[[#This Row],[% Approve]]+1%</f>
        <v>0.43099999999999999</v>
      </c>
      <c r="O18" s="32">
        <f>Таблица1_29[[#This Row],[Approved pay]]*Таблица1_29[[#This Row],[% Payment]]</f>
        <v>1037.7701263243198</v>
      </c>
      <c r="P18" s="34">
        <f>Таблица1_2[[#This Row],[% Payment]]+1%</f>
        <v>2.8999999999999998E-2</v>
      </c>
    </row>
    <row r="19" spans="1:16" x14ac:dyDescent="0.25">
      <c r="A19" s="25">
        <v>45444</v>
      </c>
      <c r="B19" s="32">
        <v>1382447</v>
      </c>
      <c r="C19" s="32">
        <v>5091666</v>
      </c>
      <c r="D19" s="32">
        <v>2178540</v>
      </c>
      <c r="E19" s="32">
        <f>Таблица1_29[[#This Row],[Users]]*Таблица1_29[[#This Row],[% Registration]]</f>
        <v>374708.88</v>
      </c>
      <c r="F19" s="37">
        <f>Таблица1_2[[#This Row],[% Registration]]+1%</f>
        <v>0.17200000000000001</v>
      </c>
      <c r="G19" s="32">
        <f>Таблица1_29[[#This Row],[Registration]]*Таблица1_29[[#This Row],[% Input email]]</f>
        <v>218455.27703999999</v>
      </c>
      <c r="H19" s="34">
        <f>Таблица1_2[[#This Row],[% Input email]]+1%</f>
        <v>0.58299999999999996</v>
      </c>
      <c r="I19" s="32">
        <f>Таблица1_29[[#This Row],[Input email]]*Таблица1_29[[#This Row],[% Input phone]]</f>
        <v>164933.7341652</v>
      </c>
      <c r="J19" s="34">
        <f>Таблица1_2[[#This Row],[% Input phone]]+1%</f>
        <v>0.755</v>
      </c>
      <c r="K19" s="32">
        <f>Таблица1_29[[#This Row],[Input phone]]*Таблица1_29[[#This Row],[% Try to pay]]</f>
        <v>131946.98733216</v>
      </c>
      <c r="L19" s="34">
        <f>Таблица1_2[[#This Row],[% Try to pay]]+1%</f>
        <v>0.8</v>
      </c>
      <c r="M19" s="32">
        <f>Таблица1_29[[#This Row],[Try to pay]]*Таблица1_29[[#This Row],[% Approve]]</f>
        <v>59468.507190604512</v>
      </c>
      <c r="N19" s="34">
        <f>Таблица1_2[[#This Row],[% Approve]]+1%</f>
        <v>0.45069999999999999</v>
      </c>
      <c r="O19" s="32">
        <f>Таблица1_29[[#This Row],[Approved pay]]*Таблица1_29[[#This Row],[% Payment]]</f>
        <v>1605.649694146322</v>
      </c>
      <c r="P19" s="34">
        <f>Таблица1_2[[#This Row],[% Payment]]+1%</f>
        <v>2.7000000000000003E-2</v>
      </c>
    </row>
    <row r="20" spans="1:16" x14ac:dyDescent="0.25">
      <c r="A20" s="31"/>
      <c r="B20" s="32">
        <f>SUBTOTAL(109,Таблица1_29[Visits])</f>
        <v>34002600</v>
      </c>
      <c r="C20" s="32">
        <f>SUBTOTAL(109,Таблица1_29[LP Clicks])</f>
        <v>117582282</v>
      </c>
      <c r="D20" s="32">
        <f>SUBTOTAL(109,Таблица1_29[Users])</f>
        <v>26301478</v>
      </c>
      <c r="E20" s="32">
        <f>SUBTOTAL(109,Таблица1_29[Registration])</f>
        <v>4184482.5650000009</v>
      </c>
      <c r="F20" s="37">
        <f>SUBTOTAL(109,Таблица1_29[% Registration])</f>
        <v>2.8370000000000002</v>
      </c>
      <c r="G20" s="32">
        <f>SUBTOTAL(109,Таблица1_29[Input email])</f>
        <v>2582749.4992510001</v>
      </c>
      <c r="H20" s="37">
        <f>SUBTOTAL(109,Таблица1_29[% Input email])</f>
        <v>10.997999999999999</v>
      </c>
      <c r="I20" s="32">
        <f>SUBTOTAL(109,Таблица1_29[Input phone])</f>
        <v>1928464.5184379471</v>
      </c>
      <c r="J20" s="37">
        <f>SUBTOTAL(109,Таблица1_29[% Input phone])</f>
        <v>13.169</v>
      </c>
      <c r="K20" s="32">
        <f>SUBTOTAL(109,Таблица1_29[Try to pay])</f>
        <v>1606649.1244547605</v>
      </c>
      <c r="L20" s="37">
        <f>SUBTOTAL(109,Таблица1_29[% Try to pay])</f>
        <v>15.124000000000002</v>
      </c>
      <c r="M20" s="32">
        <f>SUBTOTAL(109,Таблица1_29[Approved pay])</f>
        <v>714016.03026100679</v>
      </c>
      <c r="N20" s="37">
        <f>SUBTOTAL(109,Таблица1_29[% Approve])</f>
        <v>8.0816000000000017</v>
      </c>
      <c r="O20" s="32">
        <f>SUBTOTAL(109,Таблица1_29[Payments])</f>
        <v>20706.376809680722</v>
      </c>
      <c r="P20" s="37">
        <f>SUBTOTAL(109,Таблица1_29[% Payment])</f>
        <v>0.51000000000000012</v>
      </c>
    </row>
    <row r="23" spans="1:16" x14ac:dyDescent="0.25">
      <c r="H23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A679-609C-480A-954F-100FC0365134}">
  <dimension ref="A1:C10"/>
  <sheetViews>
    <sheetView zoomScale="109" workbookViewId="0">
      <selection activeCell="D23" sqref="D23"/>
    </sheetView>
  </sheetViews>
  <sheetFormatPr defaultRowHeight="13.2" x14ac:dyDescent="0.25"/>
  <cols>
    <col min="1" max="1" width="13.109375" customWidth="1"/>
    <col min="2" max="2" width="11.5546875" customWidth="1"/>
    <col min="3" max="3" width="15.21875" customWidth="1"/>
  </cols>
  <sheetData>
    <row r="1" spans="1:3" x14ac:dyDescent="0.25">
      <c r="A1" s="28" t="s">
        <v>300</v>
      </c>
      <c r="B1" s="29" t="s">
        <v>301</v>
      </c>
      <c r="C1" s="29" t="s">
        <v>302</v>
      </c>
    </row>
    <row r="2" spans="1:3" x14ac:dyDescent="0.25">
      <c r="A2" t="s">
        <v>10</v>
      </c>
      <c r="B2" s="33">
        <f>Таблица1_2[[#Totals],[LP Clicks]]</f>
        <v>117582282</v>
      </c>
      <c r="C2" s="36"/>
    </row>
    <row r="3" spans="1:3" x14ac:dyDescent="0.25">
      <c r="A3" t="s">
        <v>9</v>
      </c>
      <c r="B3" s="33">
        <f>Таблица1_2[[#Totals],[Visits]]</f>
        <v>34002600</v>
      </c>
      <c r="C3" s="35">
        <f>Таблица3[[#This Row],[Значення]]/B2</f>
        <v>0.28918132410459596</v>
      </c>
    </row>
    <row r="4" spans="1:3" x14ac:dyDescent="0.25">
      <c r="A4" t="s">
        <v>11</v>
      </c>
      <c r="B4" s="33">
        <f>Таблица1_2[[#Totals],[Users]]</f>
        <v>26301478</v>
      </c>
      <c r="C4" s="35">
        <f>Таблица3[[#This Row],[Значення]]/B3</f>
        <v>0.77351373130290035</v>
      </c>
    </row>
    <row r="5" spans="1:3" x14ac:dyDescent="0.25">
      <c r="A5" t="s">
        <v>12</v>
      </c>
      <c r="B5" s="33">
        <f>Таблица1_2[[#Totals],[Registration]]</f>
        <v>3919328</v>
      </c>
      <c r="C5" s="35">
        <f>Таблица3[[#This Row],[Значення]]/B4</f>
        <v>0.14901550399563096</v>
      </c>
    </row>
    <row r="6" spans="1:3" x14ac:dyDescent="0.25">
      <c r="A6" t="s">
        <v>14</v>
      </c>
      <c r="B6" s="33">
        <f>Таблица1_2[[#Totals],[Input email]]</f>
        <v>2379832</v>
      </c>
      <c r="C6" s="35">
        <f>Таблица3[[#This Row],[Значення]]/B5</f>
        <v>0.60720409213007942</v>
      </c>
    </row>
    <row r="7" spans="1:3" x14ac:dyDescent="0.25">
      <c r="A7" t="s">
        <v>16</v>
      </c>
      <c r="B7" s="33">
        <f>Таблица1_2[[#Totals],[Input phone]]</f>
        <v>1753154</v>
      </c>
      <c r="C7" s="35">
        <f>Таблица3[[#This Row],[Значення]]/B6</f>
        <v>0.73667132806013202</v>
      </c>
    </row>
    <row r="8" spans="1:3" x14ac:dyDescent="0.25">
      <c r="A8" t="s">
        <v>18</v>
      </c>
      <c r="B8" s="33">
        <f>Таблица1_2[[#Totals],[Try to pay]]</f>
        <v>1442811</v>
      </c>
      <c r="C8" s="35">
        <f>Таблица3[[#This Row],[Значення]]/B7</f>
        <v>0.82298018314420751</v>
      </c>
    </row>
    <row r="9" spans="1:3" x14ac:dyDescent="0.25">
      <c r="A9" t="s">
        <v>20</v>
      </c>
      <c r="B9" s="33">
        <f>Таблица1_2[[#Totals],[Approved pay]]</f>
        <v>626784</v>
      </c>
      <c r="C9" s="35">
        <f>Таблица3[[#This Row],[Значення]]/B8</f>
        <v>0.43441864526954677</v>
      </c>
    </row>
    <row r="10" spans="1:3" x14ac:dyDescent="0.25">
      <c r="A10" t="s">
        <v>22</v>
      </c>
      <c r="B10" s="33">
        <f>Таблица1_2[[#Totals],[Payments]]</f>
        <v>11852</v>
      </c>
      <c r="C10" s="35">
        <f>Таблица3[[#This Row],[Значення]]/B9</f>
        <v>1.8909225506713638E-2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C219-2A6C-4584-8E99-802935BC8FE5}">
  <dimension ref="A3:E32"/>
  <sheetViews>
    <sheetView topLeftCell="B1" workbookViewId="0">
      <selection activeCell="D22" sqref="D22"/>
    </sheetView>
  </sheetViews>
  <sheetFormatPr defaultRowHeight="13.2" x14ac:dyDescent="0.25"/>
  <cols>
    <col min="1" max="1" width="9.77734375" bestFit="1" customWidth="1"/>
    <col min="2" max="2" width="14.21875" customWidth="1"/>
    <col min="3" max="3" width="15.21875" bestFit="1" customWidth="1"/>
    <col min="4" max="4" width="12" bestFit="1" customWidth="1"/>
    <col min="5" max="5" width="12.77734375" bestFit="1" customWidth="1"/>
    <col min="6" max="6" width="27.33203125" bestFit="1" customWidth="1"/>
  </cols>
  <sheetData>
    <row r="3" spans="1:5" x14ac:dyDescent="0.25">
      <c r="A3" s="26" t="s">
        <v>312</v>
      </c>
      <c r="B3" s="38" t="s">
        <v>305</v>
      </c>
      <c r="C3" s="38" t="s">
        <v>306</v>
      </c>
      <c r="D3" s="38" t="s">
        <v>307</v>
      </c>
      <c r="E3" s="38" t="s">
        <v>308</v>
      </c>
    </row>
    <row r="4" spans="1:5" x14ac:dyDescent="0.25">
      <c r="A4" s="27" t="s">
        <v>288</v>
      </c>
      <c r="B4" s="33">
        <v>15906235</v>
      </c>
      <c r="C4" s="33">
        <v>3928464</v>
      </c>
      <c r="D4" s="33">
        <v>2981888</v>
      </c>
      <c r="E4" s="33">
        <v>451619</v>
      </c>
    </row>
    <row r="5" spans="1:5" x14ac:dyDescent="0.25">
      <c r="A5" s="27" t="s">
        <v>289</v>
      </c>
      <c r="B5" s="33">
        <v>16909586</v>
      </c>
      <c r="C5" s="33">
        <v>4469367</v>
      </c>
      <c r="D5" s="33">
        <v>2471589</v>
      </c>
      <c r="E5" s="33">
        <v>378462</v>
      </c>
    </row>
    <row r="6" spans="1:5" x14ac:dyDescent="0.25">
      <c r="A6" s="27" t="s">
        <v>290</v>
      </c>
      <c r="B6" s="33">
        <v>18985501</v>
      </c>
      <c r="C6" s="33">
        <v>3150625</v>
      </c>
      <c r="D6" s="33">
        <v>722179</v>
      </c>
      <c r="E6" s="33">
        <v>101601</v>
      </c>
    </row>
    <row r="7" spans="1:5" x14ac:dyDescent="0.25">
      <c r="A7" s="27" t="s">
        <v>291</v>
      </c>
      <c r="B7" s="33">
        <v>14784842</v>
      </c>
      <c r="C7" s="33">
        <v>5569700</v>
      </c>
      <c r="D7" s="33">
        <v>4254363</v>
      </c>
      <c r="E7" s="33">
        <v>628390</v>
      </c>
    </row>
    <row r="8" spans="1:5" x14ac:dyDescent="0.25">
      <c r="A8" s="27" t="s">
        <v>292</v>
      </c>
      <c r="B8" s="33">
        <v>12741232</v>
      </c>
      <c r="C8" s="33">
        <v>2578826</v>
      </c>
      <c r="D8" s="33">
        <v>2668546</v>
      </c>
      <c r="E8" s="33">
        <v>420456</v>
      </c>
    </row>
    <row r="9" spans="1:5" x14ac:dyDescent="0.25">
      <c r="A9" s="27" t="s">
        <v>293</v>
      </c>
      <c r="B9" s="33">
        <v>7350370</v>
      </c>
      <c r="C9" s="33">
        <v>5047566</v>
      </c>
      <c r="D9" s="33">
        <v>3133897</v>
      </c>
      <c r="E9" s="33">
        <v>483005</v>
      </c>
    </row>
    <row r="10" spans="1:5" x14ac:dyDescent="0.25">
      <c r="A10" s="27" t="s">
        <v>294</v>
      </c>
      <c r="B10" s="33">
        <v>6026591</v>
      </c>
      <c r="C10" s="33">
        <v>3068868</v>
      </c>
      <c r="D10" s="33">
        <v>1847730</v>
      </c>
      <c r="E10" s="33">
        <v>255745</v>
      </c>
    </row>
    <row r="11" spans="1:5" x14ac:dyDescent="0.25">
      <c r="A11" s="27" t="s">
        <v>295</v>
      </c>
      <c r="B11" s="33">
        <v>3507960</v>
      </c>
      <c r="C11" s="33">
        <v>228051</v>
      </c>
      <c r="D11" s="33">
        <v>1640650</v>
      </c>
      <c r="E11" s="33">
        <v>221770</v>
      </c>
    </row>
    <row r="12" spans="1:5" x14ac:dyDescent="0.25">
      <c r="A12" s="27" t="s">
        <v>296</v>
      </c>
      <c r="B12" s="33">
        <v>10732925</v>
      </c>
      <c r="C12" s="33">
        <v>2167024</v>
      </c>
      <c r="D12" s="33">
        <v>2212051</v>
      </c>
      <c r="E12" s="33">
        <v>319410</v>
      </c>
    </row>
    <row r="13" spans="1:5" x14ac:dyDescent="0.25">
      <c r="A13" s="27" t="s">
        <v>297</v>
      </c>
      <c r="B13" s="33">
        <v>834649</v>
      </c>
      <c r="C13" s="33">
        <v>1154099</v>
      </c>
      <c r="D13" s="33">
        <v>590647</v>
      </c>
      <c r="E13" s="33">
        <v>70606</v>
      </c>
    </row>
    <row r="14" spans="1:5" x14ac:dyDescent="0.25">
      <c r="A14" s="27" t="s">
        <v>298</v>
      </c>
      <c r="B14" s="33">
        <v>8606893</v>
      </c>
      <c r="C14" s="33">
        <v>88197</v>
      </c>
      <c r="D14" s="33">
        <v>914120</v>
      </c>
      <c r="E14" s="33">
        <v>134046</v>
      </c>
    </row>
    <row r="15" spans="1:5" x14ac:dyDescent="0.25">
      <c r="A15" s="27" t="s">
        <v>299</v>
      </c>
      <c r="B15" s="33">
        <v>1195498</v>
      </c>
      <c r="C15" s="33">
        <v>2551813</v>
      </c>
      <c r="D15" s="33">
        <v>2863818</v>
      </c>
      <c r="E15" s="33">
        <v>454218</v>
      </c>
    </row>
    <row r="16" spans="1:5" x14ac:dyDescent="0.25">
      <c r="A16" s="27" t="s">
        <v>263</v>
      </c>
      <c r="B16" s="33">
        <v>117582282</v>
      </c>
      <c r="C16" s="33">
        <v>34002600</v>
      </c>
      <c r="D16" s="33">
        <v>26301478</v>
      </c>
      <c r="E16" s="33">
        <v>3919328</v>
      </c>
    </row>
    <row r="20" spans="1:4" x14ac:dyDescent="0.25">
      <c r="A20" s="26" t="s">
        <v>313</v>
      </c>
      <c r="B20" s="38" t="s">
        <v>309</v>
      </c>
      <c r="C20" s="38" t="s">
        <v>310</v>
      </c>
      <c r="D20" s="38" t="s">
        <v>311</v>
      </c>
    </row>
    <row r="21" spans="1:4" x14ac:dyDescent="0.25">
      <c r="A21" s="27" t="s">
        <v>288</v>
      </c>
      <c r="B21" s="33">
        <v>3928464</v>
      </c>
      <c r="C21" s="39">
        <v>0.31899999999999995</v>
      </c>
      <c r="D21" s="39">
        <v>3.9E-2</v>
      </c>
    </row>
    <row r="22" spans="1:4" x14ac:dyDescent="0.25">
      <c r="A22" s="27" t="s">
        <v>289</v>
      </c>
      <c r="B22" s="33">
        <v>4469367</v>
      </c>
      <c r="C22" s="39">
        <v>0.307</v>
      </c>
      <c r="D22" s="39">
        <v>3.9999999999999994E-2</v>
      </c>
    </row>
    <row r="23" spans="1:4" x14ac:dyDescent="0.25">
      <c r="A23" s="27" t="s">
        <v>290</v>
      </c>
      <c r="B23" s="33">
        <v>3150625</v>
      </c>
      <c r="C23" s="39">
        <v>0.28100000000000003</v>
      </c>
      <c r="D23" s="39">
        <v>3.6000000000000004E-2</v>
      </c>
    </row>
    <row r="24" spans="1:4" x14ac:dyDescent="0.25">
      <c r="A24" s="27" t="s">
        <v>291</v>
      </c>
      <c r="B24" s="33">
        <v>5569700</v>
      </c>
      <c r="C24" s="39">
        <v>0.29100000000000004</v>
      </c>
      <c r="D24" s="39">
        <v>3.5000000000000003E-2</v>
      </c>
    </row>
    <row r="25" spans="1:4" x14ac:dyDescent="0.25">
      <c r="A25" s="27" t="s">
        <v>292</v>
      </c>
      <c r="B25" s="33">
        <v>2578826</v>
      </c>
      <c r="C25" s="39">
        <v>0.317</v>
      </c>
      <c r="D25" s="39">
        <v>3.6000000000000004E-2</v>
      </c>
    </row>
    <row r="26" spans="1:4" x14ac:dyDescent="0.25">
      <c r="A26" s="27" t="s">
        <v>293</v>
      </c>
      <c r="B26" s="33">
        <v>5047566</v>
      </c>
      <c r="C26" s="39">
        <v>0.29900000000000004</v>
      </c>
      <c r="D26" s="39">
        <v>3.4000000000000002E-2</v>
      </c>
    </row>
    <row r="27" spans="1:4" x14ac:dyDescent="0.25">
      <c r="A27" s="27" t="s">
        <v>294</v>
      </c>
      <c r="B27" s="33">
        <v>3068868</v>
      </c>
      <c r="C27" s="39">
        <v>0.13800000000000001</v>
      </c>
      <c r="D27" s="39">
        <v>1.7999999999999999E-2</v>
      </c>
    </row>
    <row r="28" spans="1:4" x14ac:dyDescent="0.25">
      <c r="A28" s="27" t="s">
        <v>295</v>
      </c>
      <c r="B28" s="33">
        <v>228051</v>
      </c>
      <c r="C28" s="39">
        <v>0.13500000000000001</v>
      </c>
      <c r="D28" s="39">
        <v>1.6E-2</v>
      </c>
    </row>
    <row r="29" spans="1:4" x14ac:dyDescent="0.25">
      <c r="A29" s="27" t="s">
        <v>296</v>
      </c>
      <c r="B29" s="33">
        <v>2167024</v>
      </c>
      <c r="C29" s="39">
        <v>0.14399999999999999</v>
      </c>
      <c r="D29" s="39">
        <v>1.7999999999999999E-2</v>
      </c>
    </row>
    <row r="30" spans="1:4" x14ac:dyDescent="0.25">
      <c r="A30" s="27" t="s">
        <v>297</v>
      </c>
      <c r="B30" s="33">
        <v>1154099</v>
      </c>
      <c r="C30" s="39">
        <v>0.12</v>
      </c>
      <c r="D30" s="39">
        <v>1.6E-2</v>
      </c>
    </row>
    <row r="31" spans="1:4" x14ac:dyDescent="0.25">
      <c r="A31" s="27" t="s">
        <v>298</v>
      </c>
      <c r="B31" s="33">
        <v>88197</v>
      </c>
      <c r="C31" s="39">
        <v>0.14699999999999999</v>
      </c>
      <c r="D31" s="39">
        <v>1.9E-2</v>
      </c>
    </row>
    <row r="32" spans="1:4" x14ac:dyDescent="0.25">
      <c r="A32" s="27" t="s">
        <v>299</v>
      </c>
      <c r="B32" s="33">
        <v>2551813</v>
      </c>
      <c r="C32" s="39">
        <v>0.159</v>
      </c>
      <c r="D32" s="39">
        <v>2.3E-2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workbookViewId="0">
      <selection activeCell="F22" sqref="F22"/>
    </sheetView>
  </sheetViews>
  <sheetFormatPr defaultColWidth="12.6640625" defaultRowHeight="15.75" customHeight="1" x14ac:dyDescent="0.25"/>
  <sheetData>
    <row r="1" spans="1:9" x14ac:dyDescent="0.25">
      <c r="A1" s="9" t="s">
        <v>278</v>
      </c>
      <c r="B1" s="9" t="s">
        <v>279</v>
      </c>
      <c r="C1" s="9" t="s">
        <v>280</v>
      </c>
      <c r="D1" s="9" t="s">
        <v>22</v>
      </c>
      <c r="E1" s="9" t="s">
        <v>281</v>
      </c>
      <c r="F1" s="9" t="s">
        <v>282</v>
      </c>
      <c r="G1" s="9" t="s">
        <v>283</v>
      </c>
      <c r="H1" s="9" t="s">
        <v>284</v>
      </c>
      <c r="I1" s="9" t="s">
        <v>285</v>
      </c>
    </row>
    <row r="2" spans="1:9" x14ac:dyDescent="0.25">
      <c r="A2" s="10">
        <v>978</v>
      </c>
      <c r="B2" s="10">
        <v>1966</v>
      </c>
      <c r="C2" s="10" t="s">
        <v>286</v>
      </c>
      <c r="D2" s="10">
        <v>11</v>
      </c>
      <c r="E2" s="10">
        <v>54.89</v>
      </c>
      <c r="F2" s="11">
        <v>916.54557592592755</v>
      </c>
      <c r="G2" s="11">
        <v>1.5488429398174048</v>
      </c>
      <c r="H2" s="12">
        <v>3.5592987268537399</v>
      </c>
      <c r="I2" s="10">
        <v>1049</v>
      </c>
    </row>
    <row r="3" spans="1:9" x14ac:dyDescent="0.25">
      <c r="A3" s="10">
        <v>332</v>
      </c>
      <c r="B3" s="10">
        <v>1946</v>
      </c>
      <c r="C3" s="10" t="s">
        <v>287</v>
      </c>
      <c r="D3" s="10">
        <v>2</v>
      </c>
      <c r="E3" s="10">
        <v>6.98</v>
      </c>
      <c r="F3" s="11">
        <v>908.54557592592755</v>
      </c>
      <c r="G3" s="11">
        <v>19.548842939817405</v>
      </c>
      <c r="H3" s="12">
        <v>429.55929872685374</v>
      </c>
      <c r="I3" s="10">
        <v>11</v>
      </c>
    </row>
    <row r="4" spans="1:9" x14ac:dyDescent="0.25">
      <c r="A4" s="10">
        <v>371</v>
      </c>
      <c r="B4" s="10">
        <v>1948</v>
      </c>
      <c r="C4" s="10" t="s">
        <v>287</v>
      </c>
      <c r="D4" s="10">
        <v>1</v>
      </c>
      <c r="E4" s="10">
        <v>0.99</v>
      </c>
      <c r="F4" s="11">
        <v>896.54557592592755</v>
      </c>
      <c r="G4" s="11">
        <v>9.5488429398174048</v>
      </c>
      <c r="H4" s="12">
        <v>417.55929872685374</v>
      </c>
      <c r="I4" s="10">
        <v>288</v>
      </c>
    </row>
    <row r="5" spans="1:9" x14ac:dyDescent="0.25">
      <c r="A5" s="10">
        <v>901</v>
      </c>
      <c r="B5" s="10">
        <v>1943</v>
      </c>
      <c r="C5" s="10" t="s">
        <v>286</v>
      </c>
      <c r="D5" s="10">
        <v>1</v>
      </c>
      <c r="E5" s="10">
        <v>0.99</v>
      </c>
      <c r="F5" s="11">
        <v>896.54557592592755</v>
      </c>
      <c r="G5" s="11">
        <v>9.5488429398174048</v>
      </c>
      <c r="H5" s="12">
        <v>417.55929872685374</v>
      </c>
      <c r="I5" s="10">
        <v>288</v>
      </c>
    </row>
    <row r="6" spans="1:9" x14ac:dyDescent="0.25">
      <c r="A6" s="10">
        <v>973</v>
      </c>
      <c r="B6" s="10">
        <v>1961</v>
      </c>
      <c r="C6" s="10" t="s">
        <v>286</v>
      </c>
      <c r="D6" s="10">
        <v>2</v>
      </c>
      <c r="E6" s="10">
        <v>2</v>
      </c>
      <c r="F6" s="11">
        <v>891.54557592592755</v>
      </c>
      <c r="G6" s="11">
        <v>2.5488429398174048</v>
      </c>
      <c r="H6" s="12">
        <v>890.55929872685374</v>
      </c>
      <c r="I6" s="10">
        <v>24</v>
      </c>
    </row>
    <row r="7" spans="1:9" x14ac:dyDescent="0.25">
      <c r="A7" s="10">
        <v>306</v>
      </c>
      <c r="B7" s="10">
        <v>1970</v>
      </c>
      <c r="C7" s="10" t="s">
        <v>287</v>
      </c>
      <c r="D7" s="10">
        <v>13</v>
      </c>
      <c r="E7" s="10">
        <v>59.87</v>
      </c>
      <c r="F7" s="11">
        <v>889.54557592592755</v>
      </c>
      <c r="G7" s="11">
        <v>17.548842939817405</v>
      </c>
      <c r="H7" s="12">
        <v>176.55929872685374</v>
      </c>
      <c r="I7" s="10">
        <v>127</v>
      </c>
    </row>
    <row r="8" spans="1:9" x14ac:dyDescent="0.25">
      <c r="A8" s="10">
        <v>920</v>
      </c>
      <c r="B8" s="10">
        <v>1963</v>
      </c>
      <c r="C8" s="10" t="s">
        <v>286</v>
      </c>
      <c r="D8" s="10">
        <v>8</v>
      </c>
      <c r="E8" s="10">
        <v>66.92</v>
      </c>
      <c r="F8" s="11">
        <v>885.54557592592755</v>
      </c>
      <c r="G8" s="11">
        <v>15.548842939817405</v>
      </c>
      <c r="H8" s="12">
        <v>490.55929872685374</v>
      </c>
      <c r="I8" s="10">
        <v>233</v>
      </c>
    </row>
    <row r="9" spans="1:9" x14ac:dyDescent="0.25">
      <c r="A9" s="10">
        <v>290</v>
      </c>
      <c r="B9" s="10">
        <v>1976</v>
      </c>
      <c r="C9" s="10" t="s">
        <v>287</v>
      </c>
      <c r="D9" s="10">
        <v>2</v>
      </c>
      <c r="E9" s="10">
        <v>5</v>
      </c>
      <c r="F9" s="11">
        <v>885.54557592592755</v>
      </c>
      <c r="G9" s="11">
        <v>1.5488429398174048</v>
      </c>
      <c r="H9" s="12">
        <v>13.55929872685374</v>
      </c>
      <c r="I9" s="10">
        <v>523</v>
      </c>
    </row>
    <row r="10" spans="1:9" x14ac:dyDescent="0.25">
      <c r="A10" s="10">
        <v>453</v>
      </c>
      <c r="B10" s="10">
        <v>1948</v>
      </c>
      <c r="C10" s="10" t="s">
        <v>286</v>
      </c>
      <c r="D10" s="10">
        <v>2</v>
      </c>
      <c r="E10" s="10">
        <v>3.98</v>
      </c>
      <c r="F10" s="11">
        <v>876.54557592592755</v>
      </c>
      <c r="G10" s="11">
        <v>6.5488429398174048</v>
      </c>
      <c r="H10" s="12">
        <v>608.55929872685374</v>
      </c>
      <c r="I10" s="10">
        <v>43</v>
      </c>
    </row>
    <row r="11" spans="1:9" x14ac:dyDescent="0.25">
      <c r="A11" s="10">
        <v>358</v>
      </c>
      <c r="B11" s="10">
        <v>1957</v>
      </c>
      <c r="C11" s="10" t="s">
        <v>286</v>
      </c>
      <c r="D11" s="10">
        <v>4</v>
      </c>
      <c r="E11" s="10">
        <v>9.9600000000000009</v>
      </c>
      <c r="F11" s="11">
        <v>871.54557592592755</v>
      </c>
      <c r="G11" s="11">
        <v>1.5488429398174048</v>
      </c>
      <c r="H11" s="12">
        <v>5.5592987268537399</v>
      </c>
      <c r="I11" s="10">
        <v>112</v>
      </c>
    </row>
    <row r="12" spans="1:9" x14ac:dyDescent="0.25">
      <c r="A12" s="10">
        <v>887</v>
      </c>
      <c r="B12" s="10">
        <v>1950</v>
      </c>
      <c r="C12" s="10" t="s">
        <v>286</v>
      </c>
      <c r="D12" s="10">
        <v>4</v>
      </c>
      <c r="E12" s="10">
        <v>9.9600000000000009</v>
      </c>
      <c r="F12" s="11">
        <v>871.54557592592755</v>
      </c>
      <c r="G12" s="11">
        <v>1.5488429398174048</v>
      </c>
      <c r="H12" s="12">
        <v>5.5592987268537399</v>
      </c>
      <c r="I12" s="10">
        <v>112</v>
      </c>
    </row>
    <row r="13" spans="1:9" x14ac:dyDescent="0.25">
      <c r="A13" s="10">
        <v>436</v>
      </c>
      <c r="B13" s="10">
        <v>1970</v>
      </c>
      <c r="C13" s="10" t="s">
        <v>286</v>
      </c>
      <c r="D13" s="10">
        <v>10</v>
      </c>
      <c r="E13" s="10">
        <v>28.9</v>
      </c>
      <c r="F13" s="11">
        <v>867.54557592592755</v>
      </c>
      <c r="G13" s="11">
        <v>2.5488429398174048</v>
      </c>
      <c r="H13" s="12">
        <v>5.5592987268537399</v>
      </c>
      <c r="I13" s="10">
        <v>26</v>
      </c>
    </row>
    <row r="14" spans="1:9" x14ac:dyDescent="0.25">
      <c r="A14" s="10">
        <v>359</v>
      </c>
      <c r="B14" s="10">
        <v>1986</v>
      </c>
      <c r="C14" s="10" t="s">
        <v>287</v>
      </c>
      <c r="D14" s="10">
        <v>5</v>
      </c>
      <c r="E14" s="10">
        <v>23.95</v>
      </c>
      <c r="F14" s="11">
        <v>866.54557592592755</v>
      </c>
      <c r="G14" s="11">
        <v>1.5488429398174048</v>
      </c>
      <c r="H14" s="12">
        <v>159.55929872685374</v>
      </c>
      <c r="I14" s="10">
        <v>298</v>
      </c>
    </row>
    <row r="15" spans="1:9" x14ac:dyDescent="0.25">
      <c r="A15" s="10">
        <v>888</v>
      </c>
      <c r="B15" s="10">
        <v>1970</v>
      </c>
      <c r="C15" s="10" t="s">
        <v>287</v>
      </c>
      <c r="D15" s="10">
        <v>5</v>
      </c>
      <c r="E15" s="10">
        <v>23.95</v>
      </c>
      <c r="F15" s="11">
        <v>866.54557592592755</v>
      </c>
      <c r="G15" s="11">
        <v>1.5488429398174048</v>
      </c>
      <c r="H15" s="12">
        <v>159.55929872685374</v>
      </c>
      <c r="I15" s="10">
        <v>298</v>
      </c>
    </row>
    <row r="16" spans="1:9" x14ac:dyDescent="0.25">
      <c r="A16" s="10">
        <v>414</v>
      </c>
      <c r="B16" s="10">
        <v>1974</v>
      </c>
      <c r="C16" s="10" t="s">
        <v>286</v>
      </c>
      <c r="D16" s="10">
        <v>6</v>
      </c>
      <c r="E16" s="10">
        <v>264.94</v>
      </c>
      <c r="F16" s="11">
        <v>862.54557592592755</v>
      </c>
      <c r="G16" s="11">
        <v>13.548842939817405</v>
      </c>
      <c r="H16" s="12">
        <v>476.55929872685374</v>
      </c>
      <c r="I16" s="10">
        <v>1152</v>
      </c>
    </row>
    <row r="17" spans="1:9" x14ac:dyDescent="0.25">
      <c r="A17" s="10">
        <v>948</v>
      </c>
      <c r="B17" s="10">
        <v>1958</v>
      </c>
      <c r="C17" s="10" t="s">
        <v>286</v>
      </c>
      <c r="D17" s="10">
        <v>8</v>
      </c>
      <c r="E17" s="10">
        <v>41.94</v>
      </c>
      <c r="F17" s="11">
        <v>862.54557592592755</v>
      </c>
      <c r="G17" s="11">
        <v>3.5488429398174048</v>
      </c>
      <c r="H17" s="12">
        <v>93.55929872685374</v>
      </c>
      <c r="I17" s="10">
        <v>2906</v>
      </c>
    </row>
    <row r="18" spans="1:9" x14ac:dyDescent="0.25">
      <c r="A18" s="10">
        <v>972</v>
      </c>
      <c r="B18" s="10">
        <v>1975</v>
      </c>
      <c r="C18" s="10" t="s">
        <v>286</v>
      </c>
      <c r="D18" s="10">
        <v>8</v>
      </c>
      <c r="E18" s="10">
        <v>54.94</v>
      </c>
      <c r="F18" s="11">
        <v>862.54557592592755</v>
      </c>
      <c r="G18" s="11">
        <v>1.5488429398174048</v>
      </c>
      <c r="H18" s="12">
        <v>556.55929872685374</v>
      </c>
      <c r="I18" s="10">
        <v>1913</v>
      </c>
    </row>
    <row r="19" spans="1:9" x14ac:dyDescent="0.25">
      <c r="A19" s="10">
        <v>976</v>
      </c>
      <c r="B19" s="10">
        <v>1960</v>
      </c>
      <c r="C19" s="10" t="s">
        <v>286</v>
      </c>
      <c r="D19" s="10">
        <v>2</v>
      </c>
      <c r="E19" s="10">
        <v>5.98</v>
      </c>
      <c r="F19" s="11">
        <v>860.54557592592755</v>
      </c>
      <c r="G19" s="11">
        <v>12.548842939817405</v>
      </c>
      <c r="H19" s="12">
        <v>30.55929872685374</v>
      </c>
      <c r="I19" s="10">
        <v>10</v>
      </c>
    </row>
    <row r="20" spans="1:9" x14ac:dyDescent="0.25">
      <c r="A20" s="10">
        <v>991</v>
      </c>
      <c r="B20" s="10">
        <v>1999</v>
      </c>
      <c r="C20" s="10" t="s">
        <v>286</v>
      </c>
      <c r="D20" s="10">
        <v>1</v>
      </c>
      <c r="E20" s="10">
        <v>2</v>
      </c>
      <c r="F20" s="11">
        <v>857.54557592592755</v>
      </c>
      <c r="G20" s="11">
        <v>14.548842939817405</v>
      </c>
      <c r="H20" s="12">
        <v>39.55929872685374</v>
      </c>
      <c r="I20" s="10">
        <v>56</v>
      </c>
    </row>
    <row r="21" spans="1:9" x14ac:dyDescent="0.25">
      <c r="A21" s="10">
        <v>957</v>
      </c>
      <c r="B21" s="10">
        <v>1966</v>
      </c>
      <c r="C21" s="10" t="s">
        <v>286</v>
      </c>
      <c r="D21" s="10">
        <v>1</v>
      </c>
      <c r="E21" s="10">
        <v>0.99</v>
      </c>
      <c r="F21" s="11">
        <v>856.54557592592755</v>
      </c>
      <c r="G21" s="11">
        <v>14.548842939817405</v>
      </c>
      <c r="H21" s="12">
        <v>229.55929872685374</v>
      </c>
      <c r="I21" s="10">
        <v>100</v>
      </c>
    </row>
    <row r="22" spans="1:9" x14ac:dyDescent="0.25">
      <c r="A22" s="10">
        <v>202</v>
      </c>
      <c r="B22" s="10">
        <v>1956</v>
      </c>
      <c r="C22" s="10" t="s">
        <v>286</v>
      </c>
      <c r="D22" s="10">
        <v>1</v>
      </c>
      <c r="E22" s="10">
        <v>0.99</v>
      </c>
      <c r="F22" s="11">
        <v>855.54557592592755</v>
      </c>
      <c r="G22" s="11">
        <v>1.5488429398174048</v>
      </c>
      <c r="H22" s="12">
        <v>249.55929872685374</v>
      </c>
      <c r="I22" s="10">
        <v>75</v>
      </c>
    </row>
    <row r="23" spans="1:9" x14ac:dyDescent="0.25">
      <c r="A23" s="10">
        <v>284</v>
      </c>
      <c r="B23" s="10">
        <v>1950</v>
      </c>
      <c r="C23" s="10" t="s">
        <v>287</v>
      </c>
      <c r="D23" s="10">
        <v>2</v>
      </c>
      <c r="E23" s="10">
        <v>14.98</v>
      </c>
      <c r="F23" s="11">
        <v>855.54557592592755</v>
      </c>
      <c r="G23" s="11">
        <v>1.5488429398174048</v>
      </c>
      <c r="H23" s="12">
        <v>706.55929872685374</v>
      </c>
      <c r="I23" s="10">
        <v>1206</v>
      </c>
    </row>
    <row r="24" spans="1:9" x14ac:dyDescent="0.25">
      <c r="A24" s="10">
        <v>91</v>
      </c>
      <c r="B24" s="10">
        <v>1946</v>
      </c>
      <c r="C24" s="10" t="s">
        <v>287</v>
      </c>
      <c r="D24" s="10">
        <v>5</v>
      </c>
      <c r="E24" s="10">
        <v>9.9499999999999993</v>
      </c>
      <c r="F24" s="11">
        <v>850.54557592592755</v>
      </c>
      <c r="G24" s="11">
        <v>1.5488429398174048</v>
      </c>
      <c r="H24" s="12">
        <v>120.55929872685374</v>
      </c>
      <c r="I24" s="10">
        <v>95</v>
      </c>
    </row>
    <row r="25" spans="1:9" x14ac:dyDescent="0.25">
      <c r="A25" s="10">
        <v>106</v>
      </c>
      <c r="B25" s="10">
        <v>1976</v>
      </c>
      <c r="C25" s="10" t="s">
        <v>286</v>
      </c>
      <c r="D25" s="10">
        <v>1</v>
      </c>
      <c r="E25" s="10">
        <v>0.99</v>
      </c>
      <c r="F25" s="11">
        <v>849.54557592592755</v>
      </c>
      <c r="G25" s="11">
        <v>6.5488429398174048</v>
      </c>
      <c r="H25" s="12">
        <v>458.55929872685374</v>
      </c>
      <c r="I25" s="10">
        <v>41</v>
      </c>
    </row>
    <row r="26" spans="1:9" x14ac:dyDescent="0.25">
      <c r="A26" s="10">
        <v>578</v>
      </c>
      <c r="B26" s="10">
        <v>1957</v>
      </c>
      <c r="C26" s="10" t="s">
        <v>287</v>
      </c>
      <c r="D26" s="10">
        <v>1</v>
      </c>
      <c r="E26" s="10">
        <v>2</v>
      </c>
      <c r="F26" s="11">
        <v>848.54557592592755</v>
      </c>
      <c r="G26" s="11">
        <v>1.5488429398174048</v>
      </c>
      <c r="H26" s="12">
        <v>82.55929872685374</v>
      </c>
      <c r="I26" s="10">
        <v>126</v>
      </c>
    </row>
    <row r="27" spans="1:9" x14ac:dyDescent="0.25">
      <c r="A27" s="10">
        <v>698</v>
      </c>
      <c r="B27" s="10">
        <v>1931</v>
      </c>
      <c r="C27" s="10" t="s">
        <v>286</v>
      </c>
      <c r="D27" s="10">
        <v>24</v>
      </c>
      <c r="E27" s="10">
        <v>327.79</v>
      </c>
      <c r="F27" s="11">
        <v>848.54557592592755</v>
      </c>
      <c r="G27" s="11">
        <v>1.5488429398174048</v>
      </c>
      <c r="H27" s="12">
        <v>13.55929872685374</v>
      </c>
      <c r="I27" s="10">
        <v>176</v>
      </c>
    </row>
    <row r="28" spans="1:9" x14ac:dyDescent="0.25">
      <c r="A28" s="10">
        <v>814</v>
      </c>
      <c r="B28" s="10">
        <v>1947</v>
      </c>
      <c r="C28" s="10" t="s">
        <v>286</v>
      </c>
      <c r="D28" s="10">
        <v>6</v>
      </c>
      <c r="E28" s="10">
        <v>127.94</v>
      </c>
      <c r="F28" s="11">
        <v>846.54557592592755</v>
      </c>
      <c r="G28" s="11">
        <v>8.5488429398174048</v>
      </c>
      <c r="H28" s="12">
        <v>277.55929872685374</v>
      </c>
      <c r="I28" s="10">
        <v>62</v>
      </c>
    </row>
    <row r="29" spans="1:9" x14ac:dyDescent="0.25">
      <c r="A29" s="10">
        <v>243</v>
      </c>
      <c r="B29" s="10">
        <v>1949</v>
      </c>
      <c r="C29" s="10" t="s">
        <v>286</v>
      </c>
      <c r="D29" s="10">
        <v>4</v>
      </c>
      <c r="E29" s="10">
        <v>10.96</v>
      </c>
      <c r="F29" s="11">
        <v>844.54557592592755</v>
      </c>
      <c r="G29" s="11">
        <v>21.548842939817405</v>
      </c>
      <c r="H29" s="12">
        <v>31.55929872685374</v>
      </c>
      <c r="I29" s="10">
        <v>76</v>
      </c>
    </row>
    <row r="30" spans="1:9" x14ac:dyDescent="0.25">
      <c r="A30" s="10">
        <v>173</v>
      </c>
      <c r="B30" s="10">
        <v>1949</v>
      </c>
      <c r="C30" s="10" t="s">
        <v>286</v>
      </c>
      <c r="D30" s="10">
        <v>2</v>
      </c>
      <c r="E30" s="10">
        <v>9.98</v>
      </c>
      <c r="F30" s="11">
        <v>838.54557592592755</v>
      </c>
      <c r="G30" s="11">
        <v>2.5488429398174048</v>
      </c>
      <c r="H30" s="12">
        <v>367.55929872685374</v>
      </c>
      <c r="I30" s="10">
        <v>272</v>
      </c>
    </row>
    <row r="31" spans="1:9" x14ac:dyDescent="0.25">
      <c r="A31" s="10">
        <v>366</v>
      </c>
      <c r="B31" s="10">
        <v>1991</v>
      </c>
      <c r="C31" s="10" t="s">
        <v>286</v>
      </c>
      <c r="D31" s="10">
        <v>139</v>
      </c>
      <c r="E31" s="10">
        <v>694.61</v>
      </c>
      <c r="F31" s="11">
        <v>833.54557592592755</v>
      </c>
      <c r="G31" s="11">
        <v>1.5488429398174048</v>
      </c>
      <c r="H31" s="12">
        <v>10.55929872685374</v>
      </c>
      <c r="I31" s="10">
        <v>923</v>
      </c>
    </row>
    <row r="32" spans="1:9" x14ac:dyDescent="0.25">
      <c r="A32" s="10">
        <v>589</v>
      </c>
      <c r="B32" s="10">
        <v>1905</v>
      </c>
      <c r="C32" s="10" t="s">
        <v>286</v>
      </c>
      <c r="D32" s="10">
        <v>87</v>
      </c>
      <c r="E32" s="10">
        <v>4236.2</v>
      </c>
      <c r="F32" s="11">
        <v>833.54557592592755</v>
      </c>
      <c r="G32" s="11">
        <v>1.5488429398174048</v>
      </c>
      <c r="H32" s="12">
        <v>7.5592987268537399</v>
      </c>
      <c r="I32" s="10">
        <v>1127</v>
      </c>
    </row>
    <row r="33" spans="1:9" x14ac:dyDescent="0.25">
      <c r="A33" s="10">
        <v>810</v>
      </c>
      <c r="B33" s="10">
        <v>1972</v>
      </c>
      <c r="C33" s="10" t="s">
        <v>286</v>
      </c>
      <c r="D33" s="10">
        <v>2</v>
      </c>
      <c r="E33" s="10">
        <v>10.98</v>
      </c>
      <c r="F33" s="11">
        <v>830.54557592592755</v>
      </c>
      <c r="G33" s="11">
        <v>4.5488429398174048</v>
      </c>
      <c r="H33" s="12">
        <v>301.55929872685374</v>
      </c>
      <c r="I33" s="10">
        <v>64</v>
      </c>
    </row>
    <row r="34" spans="1:9" x14ac:dyDescent="0.25">
      <c r="A34" s="10">
        <v>775</v>
      </c>
      <c r="B34" s="10">
        <v>1965</v>
      </c>
      <c r="C34" s="10" t="s">
        <v>286</v>
      </c>
      <c r="D34" s="10">
        <v>1</v>
      </c>
      <c r="E34" s="10">
        <v>2</v>
      </c>
      <c r="F34" s="11">
        <v>829.54557592592755</v>
      </c>
      <c r="G34" s="11">
        <v>25.548842939817405</v>
      </c>
      <c r="H34" s="12">
        <v>80.55929872685374</v>
      </c>
      <c r="I34" s="10">
        <v>10</v>
      </c>
    </row>
    <row r="35" spans="1:9" x14ac:dyDescent="0.25">
      <c r="A35" s="10">
        <v>597</v>
      </c>
      <c r="B35" s="10">
        <v>1974</v>
      </c>
      <c r="C35" s="10" t="s">
        <v>287</v>
      </c>
      <c r="D35" s="10">
        <v>164</v>
      </c>
      <c r="E35" s="10">
        <v>2138.41</v>
      </c>
      <c r="F35" s="11">
        <v>822.54557592592755</v>
      </c>
      <c r="G35" s="11">
        <v>9.5488429398174048</v>
      </c>
      <c r="H35" s="12">
        <v>516.55929872685374</v>
      </c>
      <c r="I35" s="10">
        <v>1650</v>
      </c>
    </row>
    <row r="36" spans="1:9" x14ac:dyDescent="0.25">
      <c r="A36" s="10">
        <v>666</v>
      </c>
      <c r="B36" s="10">
        <v>1952</v>
      </c>
      <c r="C36" s="10" t="s">
        <v>286</v>
      </c>
      <c r="D36" s="10">
        <v>5</v>
      </c>
      <c r="E36" s="10">
        <v>38.96</v>
      </c>
      <c r="F36" s="11">
        <v>821.54557592592755</v>
      </c>
      <c r="G36" s="11">
        <v>10.548842939817405</v>
      </c>
      <c r="H36" s="12">
        <v>18.55929872685374</v>
      </c>
      <c r="I36" s="10">
        <v>109</v>
      </c>
    </row>
    <row r="37" spans="1:9" x14ac:dyDescent="0.25">
      <c r="A37" s="10">
        <v>539</v>
      </c>
      <c r="B37" s="10">
        <v>1905</v>
      </c>
      <c r="C37" s="10" t="s">
        <v>287</v>
      </c>
      <c r="D37" s="10">
        <v>5</v>
      </c>
      <c r="E37" s="10">
        <v>6.97</v>
      </c>
      <c r="F37" s="11">
        <v>820.54557592592755</v>
      </c>
      <c r="G37" s="11">
        <v>1.5488429398174048</v>
      </c>
      <c r="H37" s="12">
        <v>1.5592987268537399</v>
      </c>
      <c r="I37" s="10">
        <v>10</v>
      </c>
    </row>
    <row r="38" spans="1:9" x14ac:dyDescent="0.25">
      <c r="A38" s="10">
        <v>283</v>
      </c>
      <c r="B38" s="10">
        <v>1953</v>
      </c>
      <c r="C38" s="10" t="s">
        <v>287</v>
      </c>
      <c r="D38" s="10">
        <v>3</v>
      </c>
      <c r="E38" s="10">
        <v>17.97</v>
      </c>
      <c r="F38" s="11">
        <v>818.54557592592755</v>
      </c>
      <c r="G38" s="11">
        <v>12.548842939817405</v>
      </c>
      <c r="H38" s="12">
        <v>423.55929872685374</v>
      </c>
      <c r="I38" s="10">
        <v>8</v>
      </c>
    </row>
    <row r="39" spans="1:9" x14ac:dyDescent="0.25">
      <c r="A39" s="10">
        <v>285</v>
      </c>
      <c r="B39" s="10">
        <v>1961</v>
      </c>
      <c r="C39" s="10" t="s">
        <v>286</v>
      </c>
      <c r="D39" s="10">
        <v>1</v>
      </c>
      <c r="E39" s="10">
        <v>2</v>
      </c>
      <c r="F39" s="11">
        <v>778.54557592592755</v>
      </c>
      <c r="G39" s="11">
        <v>1.5488429398174048</v>
      </c>
      <c r="H39" s="12">
        <v>31.55929872685374</v>
      </c>
      <c r="I39" s="10">
        <v>39</v>
      </c>
    </row>
    <row r="40" spans="1:9" x14ac:dyDescent="0.25">
      <c r="A40" s="10">
        <v>854</v>
      </c>
      <c r="B40" s="10">
        <v>1996</v>
      </c>
      <c r="C40" s="10" t="s">
        <v>287</v>
      </c>
      <c r="D40" s="10">
        <v>6</v>
      </c>
      <c r="E40" s="10">
        <v>78.94</v>
      </c>
      <c r="F40" s="11">
        <v>767.54557592592755</v>
      </c>
      <c r="G40" s="11">
        <v>14.548842939817405</v>
      </c>
      <c r="H40" s="12">
        <v>351.55929872685374</v>
      </c>
      <c r="I40" s="10">
        <v>20</v>
      </c>
    </row>
    <row r="41" spans="1:9" x14ac:dyDescent="0.25">
      <c r="A41" s="10">
        <v>743</v>
      </c>
      <c r="B41" s="10">
        <v>1961</v>
      </c>
      <c r="C41" s="10" t="s">
        <v>286</v>
      </c>
      <c r="D41" s="10">
        <v>1</v>
      </c>
      <c r="E41" s="10">
        <v>0.99</v>
      </c>
      <c r="F41" s="11">
        <v>766.54557592592755</v>
      </c>
      <c r="G41" s="11">
        <v>2.5488429398174048</v>
      </c>
      <c r="H41" s="12">
        <v>202.55929872685374</v>
      </c>
      <c r="I41" s="10">
        <v>15</v>
      </c>
    </row>
    <row r="42" spans="1:9" x14ac:dyDescent="0.25">
      <c r="A42" s="10">
        <v>352</v>
      </c>
      <c r="B42" s="10">
        <v>1952</v>
      </c>
      <c r="C42" s="10" t="s">
        <v>286</v>
      </c>
      <c r="D42" s="10">
        <v>1</v>
      </c>
      <c r="E42" s="10">
        <v>0.99</v>
      </c>
      <c r="F42" s="11">
        <v>725.54557592592755</v>
      </c>
      <c r="G42" s="11">
        <v>12.548842939817405</v>
      </c>
      <c r="H42" s="12">
        <v>273.55929872685374</v>
      </c>
      <c r="I42" s="10">
        <v>82</v>
      </c>
    </row>
    <row r="43" spans="1:9" x14ac:dyDescent="0.25">
      <c r="A43" s="10">
        <v>875</v>
      </c>
      <c r="B43" s="10">
        <v>1949</v>
      </c>
      <c r="C43" s="10" t="s">
        <v>287</v>
      </c>
      <c r="D43" s="10">
        <v>1</v>
      </c>
      <c r="E43" s="10">
        <v>0.99</v>
      </c>
      <c r="F43" s="11">
        <v>725.54557592592755</v>
      </c>
      <c r="G43" s="11">
        <v>12.548842939817405</v>
      </c>
      <c r="H43" s="12">
        <v>273.55929872685374</v>
      </c>
      <c r="I43" s="10">
        <v>82</v>
      </c>
    </row>
    <row r="44" spans="1:9" x14ac:dyDescent="0.25">
      <c r="A44" s="10">
        <v>362</v>
      </c>
      <c r="B44" s="10">
        <v>1962</v>
      </c>
      <c r="C44" s="10" t="s">
        <v>286</v>
      </c>
      <c r="D44" s="10">
        <v>2</v>
      </c>
      <c r="E44" s="10">
        <v>13.99</v>
      </c>
      <c r="F44" s="11">
        <v>725.54557592592755</v>
      </c>
      <c r="G44" s="11">
        <v>2.5488429398174048</v>
      </c>
      <c r="H44" s="12">
        <v>144.55929872685374</v>
      </c>
      <c r="I44" s="10">
        <v>2010</v>
      </c>
    </row>
    <row r="45" spans="1:9" x14ac:dyDescent="0.25">
      <c r="A45" s="10">
        <v>891</v>
      </c>
      <c r="B45" s="10">
        <v>1955</v>
      </c>
      <c r="C45" s="10" t="s">
        <v>286</v>
      </c>
      <c r="D45" s="10">
        <v>2</v>
      </c>
      <c r="E45" s="10">
        <v>13.99</v>
      </c>
      <c r="F45" s="11">
        <v>725.54557592592755</v>
      </c>
      <c r="G45" s="11">
        <v>2.5488429398174048</v>
      </c>
      <c r="H45" s="12">
        <v>144.55929872685374</v>
      </c>
      <c r="I45" s="10">
        <v>2010</v>
      </c>
    </row>
    <row r="46" spans="1:9" x14ac:dyDescent="0.25">
      <c r="A46" s="10">
        <v>396</v>
      </c>
      <c r="B46" s="10">
        <v>1957</v>
      </c>
      <c r="C46" s="10" t="s">
        <v>287</v>
      </c>
      <c r="D46" s="10">
        <v>22</v>
      </c>
      <c r="E46" s="10">
        <v>130.78</v>
      </c>
      <c r="F46" s="11">
        <v>713.54557592592755</v>
      </c>
      <c r="G46" s="11">
        <v>1.5488429398174048</v>
      </c>
      <c r="H46" s="12">
        <v>418.55929872685374</v>
      </c>
      <c r="I46" s="10">
        <v>2458</v>
      </c>
    </row>
    <row r="47" spans="1:9" x14ac:dyDescent="0.25">
      <c r="A47" s="10">
        <v>981</v>
      </c>
      <c r="B47" s="10">
        <v>1974</v>
      </c>
      <c r="C47" s="10" t="s">
        <v>286</v>
      </c>
      <c r="D47" s="10">
        <v>12</v>
      </c>
      <c r="E47" s="10">
        <v>61.93</v>
      </c>
      <c r="F47" s="11">
        <v>712.54557592592755</v>
      </c>
      <c r="G47" s="11">
        <v>1.5488429398174048</v>
      </c>
      <c r="H47" s="12">
        <v>94.55929872685374</v>
      </c>
      <c r="I47" s="10">
        <v>2156</v>
      </c>
    </row>
    <row r="48" spans="1:9" x14ac:dyDescent="0.25">
      <c r="A48" s="10">
        <v>949</v>
      </c>
      <c r="B48" s="10">
        <v>1961</v>
      </c>
      <c r="C48" s="10" t="s">
        <v>286</v>
      </c>
      <c r="D48" s="10">
        <v>1</v>
      </c>
      <c r="E48" s="10">
        <v>0.99</v>
      </c>
      <c r="F48" s="11">
        <v>711.54557592592755</v>
      </c>
      <c r="G48" s="11">
        <v>1.5488429398174048</v>
      </c>
      <c r="H48" s="12">
        <v>340.55929872685374</v>
      </c>
      <c r="I48" s="10">
        <v>317</v>
      </c>
    </row>
    <row r="49" spans="1:9" x14ac:dyDescent="0.25">
      <c r="A49" s="10">
        <v>995</v>
      </c>
      <c r="B49" s="10">
        <v>1962</v>
      </c>
      <c r="C49" s="10" t="s">
        <v>286</v>
      </c>
      <c r="D49" s="10">
        <v>59</v>
      </c>
      <c r="E49" s="10">
        <v>411.46</v>
      </c>
      <c r="F49" s="11">
        <v>706.54557592592755</v>
      </c>
      <c r="G49" s="11">
        <v>1.5488429398174048</v>
      </c>
      <c r="H49" s="12">
        <v>2.5592987268537399</v>
      </c>
      <c r="I49" s="10">
        <v>244</v>
      </c>
    </row>
    <row r="50" spans="1:9" x14ac:dyDescent="0.25">
      <c r="A50" s="10">
        <v>319</v>
      </c>
      <c r="B50" s="10">
        <v>1978</v>
      </c>
      <c r="C50" s="10" t="s">
        <v>287</v>
      </c>
      <c r="D50" s="10">
        <v>3</v>
      </c>
      <c r="E50" s="10">
        <v>8.9700000000000006</v>
      </c>
      <c r="F50" s="11">
        <v>705.54557592592755</v>
      </c>
      <c r="G50" s="11">
        <v>5.5488429398174048</v>
      </c>
      <c r="H50" s="12">
        <v>255.55929872685374</v>
      </c>
      <c r="I50" s="10">
        <v>27</v>
      </c>
    </row>
    <row r="51" spans="1:9" x14ac:dyDescent="0.25">
      <c r="A51" s="10">
        <v>459</v>
      </c>
      <c r="B51" s="10">
        <v>1948</v>
      </c>
      <c r="C51" s="10" t="s">
        <v>286</v>
      </c>
      <c r="D51" s="10">
        <v>1</v>
      </c>
      <c r="E51" s="10">
        <v>4.99</v>
      </c>
      <c r="F51" s="11">
        <v>701.54557592592755</v>
      </c>
      <c r="G51" s="11">
        <v>7.5488429398174048</v>
      </c>
      <c r="H51" s="12">
        <v>569.55929872685374</v>
      </c>
      <c r="I51" s="10">
        <v>200</v>
      </c>
    </row>
    <row r="52" spans="1:9" x14ac:dyDescent="0.25">
      <c r="A52" s="10">
        <v>363</v>
      </c>
      <c r="B52" s="10">
        <v>1958</v>
      </c>
      <c r="C52" s="10" t="s">
        <v>287</v>
      </c>
      <c r="D52" s="10">
        <v>23</v>
      </c>
      <c r="E52" s="10">
        <v>946.81</v>
      </c>
      <c r="F52" s="11">
        <v>700.54557592592755</v>
      </c>
      <c r="G52" s="11">
        <v>1.5488429398174048</v>
      </c>
      <c r="H52" s="12">
        <v>2.5592987268537399</v>
      </c>
      <c r="I52" s="10">
        <v>230</v>
      </c>
    </row>
    <row r="53" spans="1:9" x14ac:dyDescent="0.25">
      <c r="A53" s="10">
        <v>892</v>
      </c>
      <c r="B53" s="10">
        <v>1952</v>
      </c>
      <c r="C53" s="10" t="s">
        <v>287</v>
      </c>
      <c r="D53" s="10">
        <v>23</v>
      </c>
      <c r="E53" s="10">
        <v>946.81</v>
      </c>
      <c r="F53" s="11">
        <v>700.54557592592755</v>
      </c>
      <c r="G53" s="11">
        <v>1.5488429398174048</v>
      </c>
      <c r="H53" s="12">
        <v>2.5592987268537399</v>
      </c>
      <c r="I53" s="10">
        <v>230</v>
      </c>
    </row>
    <row r="54" spans="1:9" x14ac:dyDescent="0.25">
      <c r="A54" s="10">
        <v>345</v>
      </c>
      <c r="B54" s="10">
        <v>1905</v>
      </c>
      <c r="C54" s="10" t="s">
        <v>286</v>
      </c>
      <c r="D54" s="10">
        <v>12</v>
      </c>
      <c r="E54" s="10">
        <v>486.88</v>
      </c>
      <c r="F54" s="11">
        <v>695.54557592592755</v>
      </c>
      <c r="G54" s="11">
        <v>7.5488429398174048</v>
      </c>
      <c r="H54" s="12">
        <v>219.55929872685374</v>
      </c>
      <c r="I54" s="10">
        <v>22</v>
      </c>
    </row>
    <row r="55" spans="1:9" x14ac:dyDescent="0.25">
      <c r="A55" s="10">
        <v>867</v>
      </c>
      <c r="B55" s="10">
        <v>1957</v>
      </c>
      <c r="C55" s="10" t="s">
        <v>287</v>
      </c>
      <c r="D55" s="10">
        <v>12</v>
      </c>
      <c r="E55" s="10">
        <v>486.88</v>
      </c>
      <c r="F55" s="11">
        <v>695.54557592592755</v>
      </c>
      <c r="G55" s="11">
        <v>7.5488429398174048</v>
      </c>
      <c r="H55" s="12">
        <v>219.55929872685374</v>
      </c>
      <c r="I55" s="10">
        <v>22</v>
      </c>
    </row>
    <row r="56" spans="1:9" x14ac:dyDescent="0.25">
      <c r="A56" s="10">
        <v>468</v>
      </c>
      <c r="B56" s="10">
        <v>1954</v>
      </c>
      <c r="C56" s="10" t="s">
        <v>287</v>
      </c>
      <c r="D56" s="10">
        <v>3</v>
      </c>
      <c r="E56" s="10">
        <v>4.9800000000000004</v>
      </c>
      <c r="F56" s="11">
        <v>691.54557592592755</v>
      </c>
      <c r="G56" s="11">
        <v>1.5488429398174048</v>
      </c>
      <c r="H56" s="12">
        <v>87.55929872685374</v>
      </c>
      <c r="I56" s="10">
        <v>1227</v>
      </c>
    </row>
    <row r="57" spans="1:9" x14ac:dyDescent="0.25">
      <c r="A57" s="10">
        <v>910</v>
      </c>
      <c r="B57" s="10">
        <v>1943</v>
      </c>
      <c r="C57" s="10" t="s">
        <v>286</v>
      </c>
      <c r="D57" s="10">
        <v>2</v>
      </c>
      <c r="E57" s="10">
        <v>10.98</v>
      </c>
      <c r="F57" s="11">
        <v>687.54557592592755</v>
      </c>
      <c r="G57" s="11">
        <v>14.548842939817405</v>
      </c>
      <c r="H57" s="12">
        <v>91.55929872685374</v>
      </c>
      <c r="I57" s="10">
        <v>126</v>
      </c>
    </row>
    <row r="58" spans="1:9" x14ac:dyDescent="0.25">
      <c r="A58" s="10">
        <v>421</v>
      </c>
      <c r="B58" s="10">
        <v>1976</v>
      </c>
      <c r="C58" s="10" t="s">
        <v>286</v>
      </c>
      <c r="D58" s="10">
        <v>1</v>
      </c>
      <c r="E58" s="10">
        <v>0.99</v>
      </c>
      <c r="F58" s="11">
        <v>665.54557592592755</v>
      </c>
      <c r="G58" s="11">
        <v>7.5488429398174048</v>
      </c>
      <c r="H58" s="12">
        <v>137.55929872685374</v>
      </c>
      <c r="I58" s="10">
        <v>29</v>
      </c>
    </row>
    <row r="59" spans="1:9" x14ac:dyDescent="0.25">
      <c r="A59" s="10">
        <v>598</v>
      </c>
      <c r="B59" s="10">
        <v>1969</v>
      </c>
      <c r="C59" s="10" t="s">
        <v>286</v>
      </c>
      <c r="D59" s="10">
        <v>1</v>
      </c>
      <c r="E59" s="10">
        <v>0.99</v>
      </c>
      <c r="F59" s="11">
        <v>652.54557592592755</v>
      </c>
      <c r="G59" s="11">
        <v>4.5488429398174048</v>
      </c>
      <c r="H59" s="12">
        <v>599.55929872685374</v>
      </c>
      <c r="I59" s="10">
        <v>21</v>
      </c>
    </row>
    <row r="60" spans="1:9" x14ac:dyDescent="0.25">
      <c r="A60" s="10">
        <v>540</v>
      </c>
      <c r="B60" s="10">
        <v>1970</v>
      </c>
      <c r="C60" s="10" t="s">
        <v>286</v>
      </c>
      <c r="D60" s="10">
        <v>10</v>
      </c>
      <c r="E60" s="10">
        <v>110.94</v>
      </c>
      <c r="F60" s="11">
        <v>650.54557592592755</v>
      </c>
      <c r="G60" s="11">
        <v>21.548842939817405</v>
      </c>
      <c r="H60" s="12">
        <v>21.55929872685374</v>
      </c>
      <c r="I60" s="10">
        <v>91</v>
      </c>
    </row>
    <row r="61" spans="1:9" x14ac:dyDescent="0.25">
      <c r="A61" s="10">
        <v>94</v>
      </c>
      <c r="B61" s="10">
        <v>1952</v>
      </c>
      <c r="C61" s="10" t="s">
        <v>286</v>
      </c>
      <c r="D61" s="10">
        <v>13</v>
      </c>
      <c r="E61" s="10">
        <v>19.91</v>
      </c>
      <c r="F61" s="11">
        <v>647.54557592592755</v>
      </c>
      <c r="G61" s="11">
        <v>2.5488429398174048</v>
      </c>
      <c r="H61" s="12">
        <v>66.55929872685374</v>
      </c>
      <c r="I61" s="10">
        <v>164</v>
      </c>
    </row>
    <row r="62" spans="1:9" x14ac:dyDescent="0.25">
      <c r="A62" s="10">
        <v>253</v>
      </c>
      <c r="B62" s="10">
        <v>1960</v>
      </c>
      <c r="C62" s="10" t="s">
        <v>287</v>
      </c>
      <c r="D62" s="10">
        <v>13</v>
      </c>
      <c r="E62" s="10">
        <v>180.88</v>
      </c>
      <c r="F62" s="11">
        <v>644.54557592592755</v>
      </c>
      <c r="G62" s="11">
        <v>1.5488429398174048</v>
      </c>
      <c r="H62" s="12">
        <v>88.55929872685374</v>
      </c>
      <c r="I62" s="10">
        <v>933</v>
      </c>
    </row>
    <row r="63" spans="1:9" x14ac:dyDescent="0.25">
      <c r="A63" s="10">
        <v>807</v>
      </c>
      <c r="B63" s="10">
        <v>1962</v>
      </c>
      <c r="C63" s="10" t="s">
        <v>286</v>
      </c>
      <c r="D63" s="10">
        <v>2</v>
      </c>
      <c r="E63" s="10">
        <v>1.98</v>
      </c>
      <c r="F63" s="11">
        <v>621.54557592592755</v>
      </c>
      <c r="G63" s="11">
        <v>16.548842939817405</v>
      </c>
      <c r="H63" s="12">
        <v>264.55929872685374</v>
      </c>
      <c r="I63" s="10">
        <v>66</v>
      </c>
    </row>
    <row r="64" spans="1:9" x14ac:dyDescent="0.25">
      <c r="A64" s="10">
        <v>833</v>
      </c>
      <c r="B64" s="10">
        <v>1967</v>
      </c>
      <c r="C64" s="10" t="s">
        <v>287</v>
      </c>
      <c r="D64" s="10">
        <v>6</v>
      </c>
      <c r="E64" s="10">
        <v>32.94</v>
      </c>
      <c r="F64" s="11">
        <v>614.54557592592755</v>
      </c>
      <c r="G64" s="11">
        <v>24.548842939817405</v>
      </c>
      <c r="H64" s="12">
        <v>27.55929872685374</v>
      </c>
      <c r="I64" s="10">
        <v>168</v>
      </c>
    </row>
    <row r="65" spans="1:9" x14ac:dyDescent="0.25">
      <c r="A65" s="10">
        <v>535</v>
      </c>
      <c r="B65" s="10">
        <v>1954</v>
      </c>
      <c r="C65" s="10" t="s">
        <v>286</v>
      </c>
      <c r="D65" s="10">
        <v>16</v>
      </c>
      <c r="E65" s="10">
        <v>1361.86</v>
      </c>
      <c r="F65" s="11">
        <v>599.54557592592755</v>
      </c>
      <c r="G65" s="11">
        <v>19.548842939817405</v>
      </c>
      <c r="H65" s="12">
        <v>60.55929872685374</v>
      </c>
      <c r="I65" s="10">
        <v>874</v>
      </c>
    </row>
    <row r="66" spans="1:9" x14ac:dyDescent="0.25">
      <c r="A66" s="10">
        <v>538</v>
      </c>
      <c r="B66" s="10">
        <v>1951</v>
      </c>
      <c r="C66" s="10" t="s">
        <v>286</v>
      </c>
      <c r="D66" s="10">
        <v>21</v>
      </c>
      <c r="E66" s="10">
        <v>181.79</v>
      </c>
      <c r="F66" s="11">
        <v>590.54557592592755</v>
      </c>
      <c r="G66" s="11">
        <v>21.548842939817405</v>
      </c>
      <c r="H66" s="12">
        <v>21.55929872685374</v>
      </c>
      <c r="I66" s="10">
        <v>43</v>
      </c>
    </row>
    <row r="67" spans="1:9" x14ac:dyDescent="0.25">
      <c r="A67" s="10">
        <v>726</v>
      </c>
      <c r="B67" s="10">
        <v>1974</v>
      </c>
      <c r="C67" s="10" t="s">
        <v>287</v>
      </c>
      <c r="D67" s="10">
        <v>96</v>
      </c>
      <c r="E67" s="10">
        <v>6086.02</v>
      </c>
      <c r="F67" s="11">
        <v>589.54557592592755</v>
      </c>
      <c r="G67" s="11">
        <v>12.548842939817405</v>
      </c>
      <c r="H67" s="12">
        <v>49.55929872685374</v>
      </c>
      <c r="I67" s="10">
        <v>2571</v>
      </c>
    </row>
    <row r="68" spans="1:9" x14ac:dyDescent="0.25">
      <c r="A68" s="10">
        <v>103</v>
      </c>
      <c r="B68" s="10">
        <v>1958</v>
      </c>
      <c r="C68" s="10" t="s">
        <v>286</v>
      </c>
      <c r="D68" s="10">
        <v>43</v>
      </c>
      <c r="E68" s="10">
        <v>392.56</v>
      </c>
      <c r="F68" s="11">
        <v>584.54557592592755</v>
      </c>
      <c r="G68" s="11">
        <v>1.5488429398174048</v>
      </c>
      <c r="H68" s="12">
        <v>155.55929872685374</v>
      </c>
      <c r="I68" s="10">
        <v>2780</v>
      </c>
    </row>
    <row r="69" spans="1:9" x14ac:dyDescent="0.25">
      <c r="A69" s="10">
        <v>386</v>
      </c>
      <c r="B69" s="10">
        <v>1971</v>
      </c>
      <c r="C69" s="10" t="s">
        <v>287</v>
      </c>
      <c r="D69" s="10">
        <v>1</v>
      </c>
      <c r="E69" s="10">
        <v>0.99</v>
      </c>
      <c r="F69" s="11">
        <v>572.54557592592755</v>
      </c>
      <c r="G69" s="11">
        <v>3.5488429398174048</v>
      </c>
      <c r="H69" s="12">
        <v>447.55929872685374</v>
      </c>
      <c r="I69" s="10">
        <v>1409</v>
      </c>
    </row>
    <row r="70" spans="1:9" x14ac:dyDescent="0.25">
      <c r="A70" s="10">
        <v>80</v>
      </c>
      <c r="B70" s="10">
        <v>1958</v>
      </c>
      <c r="C70" s="10" t="s">
        <v>286</v>
      </c>
      <c r="D70" s="10">
        <v>1</v>
      </c>
      <c r="E70" s="10">
        <v>0.99</v>
      </c>
      <c r="F70" s="11">
        <v>567.54557592592755</v>
      </c>
      <c r="G70" s="11">
        <v>3.5488429398174048</v>
      </c>
      <c r="H70" s="12">
        <v>47.55929872685374</v>
      </c>
      <c r="I70" s="10">
        <v>286</v>
      </c>
    </row>
    <row r="71" spans="1:9" x14ac:dyDescent="0.25">
      <c r="A71" s="10">
        <v>803</v>
      </c>
      <c r="B71" s="10">
        <v>1952</v>
      </c>
      <c r="C71" s="10" t="s">
        <v>287</v>
      </c>
      <c r="D71" s="10">
        <v>26</v>
      </c>
      <c r="E71" s="10">
        <v>266.73</v>
      </c>
      <c r="F71" s="11">
        <v>564.54557592592755</v>
      </c>
      <c r="G71" s="11">
        <v>19.548842939817405</v>
      </c>
      <c r="H71" s="12">
        <v>130.55929872685374</v>
      </c>
      <c r="I71" s="10">
        <v>3016</v>
      </c>
    </row>
    <row r="72" spans="1:9" x14ac:dyDescent="0.25">
      <c r="A72" s="10">
        <v>811</v>
      </c>
      <c r="B72" s="10">
        <v>1956</v>
      </c>
      <c r="C72" s="10" t="s">
        <v>286</v>
      </c>
      <c r="D72" s="10">
        <v>7</v>
      </c>
      <c r="E72" s="10">
        <v>36.93</v>
      </c>
      <c r="F72" s="11">
        <v>561.54557592592755</v>
      </c>
      <c r="G72" s="11">
        <v>1.5488429398174048</v>
      </c>
      <c r="H72" s="12">
        <v>474.55929872685374</v>
      </c>
      <c r="I72" s="10">
        <v>348</v>
      </c>
    </row>
    <row r="73" spans="1:9" x14ac:dyDescent="0.25">
      <c r="A73" s="10">
        <v>517</v>
      </c>
      <c r="B73" s="10">
        <v>1983</v>
      </c>
      <c r="C73" s="10" t="s">
        <v>286</v>
      </c>
      <c r="D73" s="10">
        <v>1</v>
      </c>
      <c r="E73" s="10">
        <v>2</v>
      </c>
      <c r="F73" s="11">
        <v>556.54557592592755</v>
      </c>
      <c r="G73" s="11">
        <v>13.548842939817405</v>
      </c>
      <c r="H73" s="12">
        <v>13.55929872685374</v>
      </c>
      <c r="I73" s="10">
        <v>43</v>
      </c>
    </row>
    <row r="74" spans="1:9" x14ac:dyDescent="0.25">
      <c r="A74" s="10">
        <v>614</v>
      </c>
      <c r="B74" s="10">
        <v>1963</v>
      </c>
      <c r="C74" s="10" t="s">
        <v>287</v>
      </c>
      <c r="D74" s="10">
        <v>1</v>
      </c>
      <c r="E74" s="10">
        <v>0.99</v>
      </c>
      <c r="F74" s="11">
        <v>555.54557592592755</v>
      </c>
      <c r="G74" s="11">
        <v>12.548842939817405</v>
      </c>
      <c r="H74" s="12">
        <v>553.55929872685374</v>
      </c>
      <c r="I74" s="10">
        <v>13</v>
      </c>
    </row>
    <row r="75" spans="1:9" x14ac:dyDescent="0.25">
      <c r="A75" s="10">
        <v>19</v>
      </c>
      <c r="B75" s="10">
        <v>1952</v>
      </c>
      <c r="C75" s="10" t="s">
        <v>286</v>
      </c>
      <c r="D75" s="10">
        <v>1</v>
      </c>
      <c r="E75" s="10">
        <v>4.99</v>
      </c>
      <c r="F75" s="11">
        <v>552.54557592592755</v>
      </c>
      <c r="G75" s="11">
        <v>16.548842939817405</v>
      </c>
      <c r="H75" s="12">
        <v>166.55929872685374</v>
      </c>
      <c r="I75" s="10">
        <v>93</v>
      </c>
    </row>
    <row r="76" spans="1:9" x14ac:dyDescent="0.25">
      <c r="A76" s="10">
        <v>426</v>
      </c>
      <c r="B76" s="10">
        <v>1956</v>
      </c>
      <c r="C76" s="10" t="s">
        <v>287</v>
      </c>
      <c r="D76" s="10">
        <v>1</v>
      </c>
      <c r="E76" s="10">
        <v>0.99</v>
      </c>
      <c r="F76" s="11">
        <v>551.54557592592755</v>
      </c>
      <c r="G76" s="11">
        <v>11.548842939817405</v>
      </c>
      <c r="H76" s="12">
        <v>330.55929872685374</v>
      </c>
      <c r="I76" s="10">
        <v>36</v>
      </c>
    </row>
    <row r="77" spans="1:9" x14ac:dyDescent="0.25">
      <c r="A77" s="10">
        <v>255</v>
      </c>
      <c r="B77" s="10">
        <v>1961</v>
      </c>
      <c r="C77" s="10" t="s">
        <v>287</v>
      </c>
      <c r="D77" s="10">
        <v>8</v>
      </c>
      <c r="E77" s="10">
        <v>23.92</v>
      </c>
      <c r="F77" s="11">
        <v>547.54557592592755</v>
      </c>
      <c r="G77" s="11">
        <v>1.5488429398174048</v>
      </c>
      <c r="H77" s="12">
        <v>469.55929872685374</v>
      </c>
      <c r="I77" s="10">
        <v>1799</v>
      </c>
    </row>
    <row r="78" spans="1:9" x14ac:dyDescent="0.25">
      <c r="A78" s="10">
        <v>84</v>
      </c>
      <c r="B78" s="10">
        <v>1946</v>
      </c>
      <c r="C78" s="10" t="s">
        <v>286</v>
      </c>
      <c r="D78" s="10">
        <v>2</v>
      </c>
      <c r="E78" s="10">
        <v>1.98</v>
      </c>
      <c r="F78" s="11">
        <v>545.54557592592755</v>
      </c>
      <c r="G78" s="11">
        <v>2.5488429398174048</v>
      </c>
      <c r="H78" s="12">
        <v>221.55929872685374</v>
      </c>
      <c r="I78" s="10">
        <v>113</v>
      </c>
    </row>
    <row r="79" spans="1:9" x14ac:dyDescent="0.25">
      <c r="A79" s="10">
        <v>974</v>
      </c>
      <c r="B79" s="10">
        <v>1956</v>
      </c>
      <c r="C79" s="10" t="s">
        <v>286</v>
      </c>
      <c r="D79" s="10">
        <v>2</v>
      </c>
      <c r="E79" s="10">
        <v>14.98</v>
      </c>
      <c r="F79" s="11">
        <v>539.54557592592755</v>
      </c>
      <c r="G79" s="11">
        <v>20.548842939817405</v>
      </c>
      <c r="H79" s="12">
        <v>534.55929872685374</v>
      </c>
      <c r="I79" s="10">
        <v>12</v>
      </c>
    </row>
    <row r="80" spans="1:9" x14ac:dyDescent="0.25">
      <c r="A80" s="10">
        <v>415</v>
      </c>
      <c r="B80" s="10">
        <v>1965</v>
      </c>
      <c r="C80" s="10" t="s">
        <v>287</v>
      </c>
      <c r="D80" s="10">
        <v>3</v>
      </c>
      <c r="E80" s="10">
        <v>21.96</v>
      </c>
      <c r="F80" s="11">
        <v>539.54557592592755</v>
      </c>
      <c r="G80" s="11">
        <v>1.5488429398174048</v>
      </c>
      <c r="H80" s="12">
        <v>152.55929872685374</v>
      </c>
      <c r="I80" s="10">
        <v>762</v>
      </c>
    </row>
    <row r="81" spans="1:9" x14ac:dyDescent="0.25">
      <c r="A81" s="10">
        <v>923</v>
      </c>
      <c r="B81" s="10">
        <v>1953</v>
      </c>
      <c r="C81" s="10" t="s">
        <v>287</v>
      </c>
      <c r="D81" s="10">
        <v>9</v>
      </c>
      <c r="E81" s="10">
        <v>47.91</v>
      </c>
      <c r="F81" s="11">
        <v>538.54557592592755</v>
      </c>
      <c r="G81" s="11">
        <v>1.5488429398174048</v>
      </c>
      <c r="H81" s="12">
        <v>132.55929872685374</v>
      </c>
      <c r="I81" s="10">
        <v>337</v>
      </c>
    </row>
    <row r="82" spans="1:9" x14ac:dyDescent="0.25">
      <c r="A82" s="10">
        <v>963</v>
      </c>
      <c r="B82" s="10">
        <v>1948</v>
      </c>
      <c r="C82" s="10" t="s">
        <v>286</v>
      </c>
      <c r="D82" s="10">
        <v>1</v>
      </c>
      <c r="E82" s="10">
        <v>0.99</v>
      </c>
      <c r="F82" s="11">
        <v>535.54557592592755</v>
      </c>
      <c r="G82" s="11">
        <v>2.5488429398174048</v>
      </c>
      <c r="H82" s="12">
        <v>260.55929872685374</v>
      </c>
      <c r="I82" s="10">
        <v>216</v>
      </c>
    </row>
    <row r="83" spans="1:9" x14ac:dyDescent="0.25">
      <c r="A83" s="10">
        <v>320</v>
      </c>
      <c r="B83" s="10">
        <v>1953</v>
      </c>
      <c r="C83" s="10" t="s">
        <v>286</v>
      </c>
      <c r="D83" s="10">
        <v>1</v>
      </c>
      <c r="E83" s="10">
        <v>0.99</v>
      </c>
      <c r="F83" s="11">
        <v>532.54557592592755</v>
      </c>
      <c r="G83" s="11">
        <v>6.5488429398174048</v>
      </c>
      <c r="H83" s="12">
        <v>43.55929872685374</v>
      </c>
      <c r="I83" s="10">
        <v>314</v>
      </c>
    </row>
    <row r="84" spans="1:9" x14ac:dyDescent="0.25">
      <c r="A84" s="10">
        <v>335</v>
      </c>
      <c r="B84" s="10">
        <v>1962</v>
      </c>
      <c r="C84" s="10" t="s">
        <v>286</v>
      </c>
      <c r="D84" s="10">
        <v>1</v>
      </c>
      <c r="E84" s="10">
        <v>0.99</v>
      </c>
      <c r="F84" s="11">
        <v>529.54557592592755</v>
      </c>
      <c r="G84" s="11">
        <v>12.548842939817405</v>
      </c>
      <c r="H84" s="12">
        <v>481.55929872685374</v>
      </c>
      <c r="I84" s="10">
        <v>368</v>
      </c>
    </row>
    <row r="85" spans="1:9" x14ac:dyDescent="0.25">
      <c r="A85" s="10">
        <v>368</v>
      </c>
      <c r="B85" s="10">
        <v>1978</v>
      </c>
      <c r="C85" s="10" t="s">
        <v>287</v>
      </c>
      <c r="D85" s="10">
        <v>10</v>
      </c>
      <c r="E85" s="10">
        <v>71.900000000000006</v>
      </c>
      <c r="F85" s="11">
        <v>522.54557592592755</v>
      </c>
      <c r="G85" s="11">
        <v>17.548842939817405</v>
      </c>
      <c r="H85" s="12">
        <v>490.55929872685374</v>
      </c>
      <c r="I85" s="10">
        <v>121</v>
      </c>
    </row>
    <row r="86" spans="1:9" x14ac:dyDescent="0.25">
      <c r="A86" s="10">
        <v>898</v>
      </c>
      <c r="B86" s="10">
        <v>1951</v>
      </c>
      <c r="C86" s="10" t="s">
        <v>287</v>
      </c>
      <c r="D86" s="10">
        <v>10</v>
      </c>
      <c r="E86" s="10">
        <v>71.900000000000006</v>
      </c>
      <c r="F86" s="11">
        <v>522.54557592592755</v>
      </c>
      <c r="G86" s="11">
        <v>17.548842939817405</v>
      </c>
      <c r="H86" s="12">
        <v>490.55929872685374</v>
      </c>
      <c r="I86" s="10">
        <v>121</v>
      </c>
    </row>
    <row r="87" spans="1:9" x14ac:dyDescent="0.25">
      <c r="A87" s="10">
        <v>958</v>
      </c>
      <c r="B87" s="10">
        <v>1962</v>
      </c>
      <c r="C87" s="10" t="s">
        <v>287</v>
      </c>
      <c r="D87" s="10">
        <v>4</v>
      </c>
      <c r="E87" s="10">
        <v>7.98</v>
      </c>
      <c r="F87" s="11">
        <v>517.54557592592755</v>
      </c>
      <c r="G87" s="11">
        <v>1.5488429398174048</v>
      </c>
      <c r="H87" s="12">
        <v>37.55929872685374</v>
      </c>
      <c r="I87" s="10">
        <v>723</v>
      </c>
    </row>
    <row r="88" spans="1:9" x14ac:dyDescent="0.25">
      <c r="A88" s="10">
        <v>406</v>
      </c>
      <c r="B88" s="10">
        <v>1949</v>
      </c>
      <c r="C88" s="10" t="s">
        <v>286</v>
      </c>
      <c r="D88" s="10">
        <v>1</v>
      </c>
      <c r="E88" s="10">
        <v>0.99</v>
      </c>
      <c r="F88" s="11">
        <v>515.54557592592755</v>
      </c>
      <c r="G88" s="11">
        <v>9.5488429398174048</v>
      </c>
      <c r="H88" s="12">
        <v>514.55929872685374</v>
      </c>
      <c r="I88" s="10">
        <v>26</v>
      </c>
    </row>
    <row r="89" spans="1:9" x14ac:dyDescent="0.25">
      <c r="A89" s="10">
        <v>353</v>
      </c>
      <c r="B89" s="10">
        <v>1950</v>
      </c>
      <c r="C89" s="10" t="s">
        <v>287</v>
      </c>
      <c r="D89" s="10">
        <v>3</v>
      </c>
      <c r="E89" s="10">
        <v>16.97</v>
      </c>
      <c r="F89" s="11">
        <v>506.54557592592755</v>
      </c>
      <c r="G89" s="11">
        <v>13.548842939817405</v>
      </c>
      <c r="H89" s="12">
        <v>488.55929872685374</v>
      </c>
      <c r="I89" s="10">
        <v>115</v>
      </c>
    </row>
    <row r="90" spans="1:9" x14ac:dyDescent="0.25">
      <c r="A90" s="10">
        <v>876</v>
      </c>
      <c r="B90" s="10">
        <v>1975</v>
      </c>
      <c r="C90" s="10" t="s">
        <v>287</v>
      </c>
      <c r="D90" s="10">
        <v>3</v>
      </c>
      <c r="E90" s="10">
        <v>16.97</v>
      </c>
      <c r="F90" s="11">
        <v>506.54557592592755</v>
      </c>
      <c r="G90" s="11">
        <v>13.548842939817405</v>
      </c>
      <c r="H90" s="12">
        <v>488.55929872685374</v>
      </c>
      <c r="I90" s="10">
        <v>115</v>
      </c>
    </row>
    <row r="91" spans="1:9" x14ac:dyDescent="0.25">
      <c r="A91" s="10">
        <v>904</v>
      </c>
      <c r="B91" s="10">
        <v>1950</v>
      </c>
      <c r="C91" s="10" t="s">
        <v>286</v>
      </c>
      <c r="D91" s="10">
        <v>2</v>
      </c>
      <c r="E91" s="10">
        <v>14.98</v>
      </c>
      <c r="F91" s="11">
        <v>501.54557592592755</v>
      </c>
      <c r="G91" s="11">
        <v>2.5488429398174048</v>
      </c>
      <c r="H91" s="12">
        <v>476.55929872685374</v>
      </c>
      <c r="I91" s="10">
        <v>158</v>
      </c>
    </row>
    <row r="92" spans="1:9" x14ac:dyDescent="0.25">
      <c r="A92" s="10">
        <v>454</v>
      </c>
      <c r="B92" s="10">
        <v>1954</v>
      </c>
      <c r="C92" s="10" t="s">
        <v>286</v>
      </c>
      <c r="D92" s="10">
        <v>1</v>
      </c>
      <c r="E92" s="10">
        <v>4.99</v>
      </c>
      <c r="F92" s="11">
        <v>500.54557592592755</v>
      </c>
      <c r="G92" s="11">
        <v>7.5488429398174048</v>
      </c>
      <c r="H92" s="12">
        <v>300.55929872685374</v>
      </c>
      <c r="I92" s="10">
        <v>245</v>
      </c>
    </row>
    <row r="93" spans="1:9" x14ac:dyDescent="0.25">
      <c r="A93" s="10">
        <v>450</v>
      </c>
      <c r="B93" s="10">
        <v>1972</v>
      </c>
      <c r="C93" s="10" t="s">
        <v>287</v>
      </c>
      <c r="D93" s="10">
        <v>20</v>
      </c>
      <c r="E93" s="10">
        <v>227.84</v>
      </c>
      <c r="F93" s="11">
        <v>498.54557592592755</v>
      </c>
      <c r="G93" s="11">
        <v>1.5488429398174048</v>
      </c>
      <c r="H93" s="12">
        <v>11.55929872685374</v>
      </c>
      <c r="I93" s="10">
        <v>984</v>
      </c>
    </row>
    <row r="94" spans="1:9" x14ac:dyDescent="0.25">
      <c r="A94" s="10">
        <v>921</v>
      </c>
      <c r="B94" s="10">
        <v>1969</v>
      </c>
      <c r="C94" s="10" t="s">
        <v>287</v>
      </c>
      <c r="D94" s="10">
        <v>3</v>
      </c>
      <c r="E94" s="10">
        <v>7.98</v>
      </c>
      <c r="F94" s="11">
        <v>498.54557592592755</v>
      </c>
      <c r="G94" s="11">
        <v>1.5488429398174048</v>
      </c>
      <c r="H94" s="12">
        <v>94.55929872685374</v>
      </c>
      <c r="I94" s="10">
        <v>584</v>
      </c>
    </row>
    <row r="95" spans="1:9" x14ac:dyDescent="0.25">
      <c r="A95" s="10">
        <v>928</v>
      </c>
      <c r="B95" s="10">
        <v>1980</v>
      </c>
      <c r="C95" s="10" t="s">
        <v>286</v>
      </c>
      <c r="D95" s="10">
        <v>18</v>
      </c>
      <c r="E95" s="10">
        <v>94.82</v>
      </c>
      <c r="F95" s="11">
        <v>497.54557592592755</v>
      </c>
      <c r="G95" s="11">
        <v>15.548842939817405</v>
      </c>
      <c r="H95" s="12">
        <v>34.55929872685374</v>
      </c>
      <c r="I95" s="10">
        <v>71</v>
      </c>
    </row>
    <row r="96" spans="1:9" x14ac:dyDescent="0.25">
      <c r="A96" s="10">
        <v>402</v>
      </c>
      <c r="B96" s="10">
        <v>1966</v>
      </c>
      <c r="C96" s="10" t="s">
        <v>286</v>
      </c>
      <c r="D96" s="10">
        <v>7</v>
      </c>
      <c r="E96" s="10">
        <v>25.94</v>
      </c>
      <c r="F96" s="11">
        <v>496.54557592592755</v>
      </c>
      <c r="G96" s="11">
        <v>5.5488429398174048</v>
      </c>
      <c r="H96" s="12">
        <v>71.55929872685374</v>
      </c>
      <c r="I96" s="10">
        <v>249</v>
      </c>
    </row>
    <row r="97" spans="1:9" x14ac:dyDescent="0.25">
      <c r="A97" s="10">
        <v>307</v>
      </c>
      <c r="B97" s="10">
        <v>1940</v>
      </c>
      <c r="C97" s="10" t="s">
        <v>286</v>
      </c>
      <c r="D97" s="10">
        <v>3</v>
      </c>
      <c r="E97" s="10">
        <v>2.97</v>
      </c>
      <c r="F97" s="11">
        <v>495.54557592592755</v>
      </c>
      <c r="G97" s="11">
        <v>0.54884293981740484</v>
      </c>
      <c r="H97" s="12">
        <v>215.55929872685374</v>
      </c>
      <c r="I97" s="10">
        <v>536</v>
      </c>
    </row>
    <row r="98" spans="1:9" x14ac:dyDescent="0.25">
      <c r="A98" s="10">
        <v>967</v>
      </c>
      <c r="B98" s="10">
        <v>1957</v>
      </c>
      <c r="C98" s="10" t="s">
        <v>286</v>
      </c>
      <c r="D98" s="10">
        <v>1</v>
      </c>
      <c r="E98" s="10">
        <v>0.99</v>
      </c>
      <c r="F98" s="11">
        <v>494.54557592592755</v>
      </c>
      <c r="G98" s="11">
        <v>10.548842939817405</v>
      </c>
      <c r="H98" s="12">
        <v>366.55929872685374</v>
      </c>
      <c r="I98" s="10">
        <v>75</v>
      </c>
    </row>
    <row r="99" spans="1:9" x14ac:dyDescent="0.25">
      <c r="A99" s="10">
        <v>434</v>
      </c>
      <c r="B99" s="10">
        <v>1970</v>
      </c>
      <c r="C99" s="10" t="s">
        <v>286</v>
      </c>
      <c r="D99" s="10">
        <v>2</v>
      </c>
      <c r="E99" s="10">
        <v>1.98</v>
      </c>
      <c r="F99" s="11">
        <v>494.54557592592755</v>
      </c>
      <c r="G99" s="11">
        <v>6.5488429398174048</v>
      </c>
      <c r="H99" s="12">
        <v>325.55929872685374</v>
      </c>
      <c r="I99" s="10">
        <v>192</v>
      </c>
    </row>
    <row r="100" spans="1:9" x14ac:dyDescent="0.25">
      <c r="A100" s="10">
        <v>314</v>
      </c>
      <c r="B100" s="10">
        <v>1950</v>
      </c>
      <c r="C100" s="10" t="s">
        <v>286</v>
      </c>
      <c r="D100" s="10">
        <v>4</v>
      </c>
      <c r="E100" s="10">
        <v>8.99</v>
      </c>
      <c r="F100" s="11">
        <v>494.54557592592755</v>
      </c>
      <c r="G100" s="11">
        <v>3.5488429398174048</v>
      </c>
      <c r="H100" s="12">
        <v>138.55929872685374</v>
      </c>
      <c r="I100" s="10">
        <v>387</v>
      </c>
    </row>
    <row r="101" spans="1:9" x14ac:dyDescent="0.25">
      <c r="A101" s="10">
        <v>939</v>
      </c>
      <c r="B101" s="10">
        <v>1955</v>
      </c>
      <c r="C101" s="10" t="s">
        <v>287</v>
      </c>
      <c r="D101" s="10">
        <v>1</v>
      </c>
      <c r="E101" s="10">
        <v>4.99</v>
      </c>
      <c r="F101" s="11">
        <v>492.54557592592755</v>
      </c>
      <c r="G101" s="11">
        <v>1.5488429398174048</v>
      </c>
      <c r="H101" s="12">
        <v>408.55929872685374</v>
      </c>
      <c r="I101" s="10">
        <v>514</v>
      </c>
    </row>
    <row r="102" spans="1:9" x14ac:dyDescent="0.25">
      <c r="A102" s="10">
        <v>427</v>
      </c>
      <c r="B102" s="10">
        <v>1960</v>
      </c>
      <c r="C102" s="10" t="s">
        <v>287</v>
      </c>
      <c r="D102" s="10">
        <v>21</v>
      </c>
      <c r="E102" s="10">
        <v>113.81</v>
      </c>
      <c r="F102" s="11">
        <v>490.54557592592755</v>
      </c>
      <c r="G102" s="11">
        <v>2.5488429398174048</v>
      </c>
      <c r="H102" s="12">
        <v>8.5592987268537399</v>
      </c>
      <c r="I102" s="10">
        <v>403</v>
      </c>
    </row>
    <row r="103" spans="1:9" x14ac:dyDescent="0.25">
      <c r="A103" s="10">
        <v>383</v>
      </c>
      <c r="B103" s="10">
        <v>1967</v>
      </c>
      <c r="C103" s="10" t="s">
        <v>286</v>
      </c>
      <c r="D103" s="10">
        <v>6</v>
      </c>
      <c r="E103" s="10">
        <v>11.96</v>
      </c>
      <c r="F103" s="11">
        <v>489.54557592592755</v>
      </c>
      <c r="G103" s="11">
        <v>7.5488429398174048</v>
      </c>
      <c r="H103" s="12">
        <v>13.55929872685374</v>
      </c>
      <c r="I103" s="10">
        <v>31</v>
      </c>
    </row>
    <row r="104" spans="1:9" x14ac:dyDescent="0.25">
      <c r="A104" s="10">
        <v>407</v>
      </c>
      <c r="B104" s="10">
        <v>1970</v>
      </c>
      <c r="C104" s="10" t="s">
        <v>287</v>
      </c>
      <c r="D104" s="10">
        <v>3</v>
      </c>
      <c r="E104" s="10">
        <v>2.97</v>
      </c>
      <c r="F104" s="11">
        <v>487.54557592592755</v>
      </c>
      <c r="G104" s="11">
        <v>0.54884293981740484</v>
      </c>
      <c r="H104" s="12">
        <v>266.55929872685374</v>
      </c>
      <c r="I104" s="10">
        <v>1173</v>
      </c>
    </row>
    <row r="105" spans="1:9" x14ac:dyDescent="0.25">
      <c r="A105" s="10">
        <v>403</v>
      </c>
      <c r="B105" s="10">
        <v>1959</v>
      </c>
      <c r="C105" s="10" t="s">
        <v>287</v>
      </c>
      <c r="D105" s="10">
        <v>6</v>
      </c>
      <c r="E105" s="10">
        <v>26.94</v>
      </c>
      <c r="F105" s="11">
        <v>478.54557592592755</v>
      </c>
      <c r="G105" s="11">
        <v>1.5488429398174048</v>
      </c>
      <c r="H105" s="12">
        <v>409.55929872685374</v>
      </c>
      <c r="I105" s="10">
        <v>95</v>
      </c>
    </row>
    <row r="106" spans="1:9" x14ac:dyDescent="0.25">
      <c r="A106" s="10">
        <v>437</v>
      </c>
      <c r="B106" s="10">
        <v>1940</v>
      </c>
      <c r="C106" s="10" t="s">
        <v>287</v>
      </c>
      <c r="D106" s="10">
        <v>8</v>
      </c>
      <c r="E106" s="10">
        <v>23.92</v>
      </c>
      <c r="F106" s="11">
        <v>476.54557592592755</v>
      </c>
      <c r="G106" s="11">
        <v>1.5488429398174048</v>
      </c>
      <c r="H106" s="12">
        <v>250.55929872685374</v>
      </c>
      <c r="I106" s="10">
        <v>461</v>
      </c>
    </row>
    <row r="107" spans="1:9" x14ac:dyDescent="0.25">
      <c r="A107" s="10">
        <v>779</v>
      </c>
      <c r="B107" s="10">
        <v>1978</v>
      </c>
      <c r="C107" s="10" t="s">
        <v>286</v>
      </c>
      <c r="D107" s="10">
        <v>2</v>
      </c>
      <c r="E107" s="10">
        <v>1.98</v>
      </c>
      <c r="F107" s="11">
        <v>466.54557592592755</v>
      </c>
      <c r="G107" s="11">
        <v>26.548842939817405</v>
      </c>
      <c r="H107" s="12">
        <v>238.55929872685374</v>
      </c>
      <c r="I107" s="10">
        <v>115</v>
      </c>
    </row>
    <row r="108" spans="1:9" x14ac:dyDescent="0.25">
      <c r="A108" s="10">
        <v>752</v>
      </c>
      <c r="B108" s="10">
        <v>1960</v>
      </c>
      <c r="C108" s="10" t="s">
        <v>286</v>
      </c>
      <c r="D108" s="10">
        <v>17</v>
      </c>
      <c r="E108" s="10">
        <v>102.83</v>
      </c>
      <c r="F108" s="11">
        <v>465.54557592592755</v>
      </c>
      <c r="G108" s="11">
        <v>2.5488429398174048</v>
      </c>
      <c r="H108" s="12">
        <v>6.5592987268537399</v>
      </c>
      <c r="I108" s="10">
        <v>1375</v>
      </c>
    </row>
    <row r="109" spans="1:9" x14ac:dyDescent="0.25">
      <c r="A109" s="10">
        <v>182</v>
      </c>
      <c r="B109" s="10">
        <v>1960</v>
      </c>
      <c r="C109" s="10" t="s">
        <v>286</v>
      </c>
      <c r="D109" s="10">
        <v>4</v>
      </c>
      <c r="E109" s="10">
        <v>31.96</v>
      </c>
      <c r="F109" s="11">
        <v>464.54557592592755</v>
      </c>
      <c r="G109" s="11">
        <v>11.548842939817405</v>
      </c>
      <c r="H109" s="12">
        <v>326.55929872685374</v>
      </c>
      <c r="I109" s="10">
        <v>480</v>
      </c>
    </row>
    <row r="110" spans="1:9" x14ac:dyDescent="0.25">
      <c r="A110" s="10">
        <v>822</v>
      </c>
      <c r="B110" s="10">
        <v>2000</v>
      </c>
      <c r="C110" s="10" t="s">
        <v>286</v>
      </c>
      <c r="D110" s="10">
        <v>4</v>
      </c>
      <c r="E110" s="10">
        <v>28.98</v>
      </c>
      <c r="F110" s="11">
        <v>463.54557592592755</v>
      </c>
      <c r="G110" s="11">
        <v>0.54884293981740484</v>
      </c>
      <c r="H110" s="12">
        <v>5.5592987268537399</v>
      </c>
      <c r="I110" s="10">
        <v>1080</v>
      </c>
    </row>
    <row r="111" spans="1:9" x14ac:dyDescent="0.25">
      <c r="A111" s="10">
        <v>843</v>
      </c>
      <c r="B111" s="10">
        <v>1954</v>
      </c>
      <c r="C111" s="10" t="s">
        <v>286</v>
      </c>
      <c r="D111" s="10">
        <v>1</v>
      </c>
      <c r="E111" s="10">
        <v>0.99</v>
      </c>
      <c r="F111" s="11">
        <v>462.54557592592755</v>
      </c>
      <c r="G111" s="11">
        <v>2.5488429398174048</v>
      </c>
      <c r="H111" s="12">
        <v>441.55929872685374</v>
      </c>
      <c r="I111" s="10">
        <v>84</v>
      </c>
    </row>
    <row r="112" spans="1:9" x14ac:dyDescent="0.25">
      <c r="A112" s="10">
        <v>113</v>
      </c>
      <c r="B112" s="10">
        <v>1953</v>
      </c>
      <c r="C112" s="10" t="s">
        <v>286</v>
      </c>
      <c r="D112" s="10">
        <v>1</v>
      </c>
      <c r="E112" s="10">
        <v>2</v>
      </c>
      <c r="F112" s="11">
        <v>461.54557592592755</v>
      </c>
      <c r="G112" s="11">
        <v>2.5488429398174048</v>
      </c>
      <c r="H112" s="12">
        <v>52.55929872685374</v>
      </c>
      <c r="I112" s="10">
        <v>468</v>
      </c>
    </row>
    <row r="113" spans="1:9" x14ac:dyDescent="0.25">
      <c r="A113" s="10">
        <v>210</v>
      </c>
      <c r="B113" s="10">
        <v>1957</v>
      </c>
      <c r="C113" s="10" t="s">
        <v>286</v>
      </c>
      <c r="D113" s="10">
        <v>1</v>
      </c>
      <c r="E113" s="10">
        <v>1.99</v>
      </c>
      <c r="F113" s="11">
        <v>461.54557592592755</v>
      </c>
      <c r="G113" s="11">
        <v>1.5488429398174048</v>
      </c>
      <c r="H113" s="12">
        <v>10.55929872685374</v>
      </c>
      <c r="I113" s="10">
        <v>926</v>
      </c>
    </row>
    <row r="114" spans="1:9" x14ac:dyDescent="0.25">
      <c r="A114" s="10">
        <v>390</v>
      </c>
      <c r="B114" s="10">
        <v>1939</v>
      </c>
      <c r="C114" s="10" t="s">
        <v>286</v>
      </c>
      <c r="D114" s="10">
        <v>4</v>
      </c>
      <c r="E114" s="10">
        <v>61.96</v>
      </c>
      <c r="F114" s="11">
        <v>460.54557592592755</v>
      </c>
      <c r="G114" s="11">
        <v>11.548842939817405</v>
      </c>
      <c r="H114" s="12">
        <v>353.55929872685374</v>
      </c>
      <c r="I114" s="10">
        <v>558</v>
      </c>
    </row>
    <row r="115" spans="1:9" x14ac:dyDescent="0.25">
      <c r="A115" s="10">
        <v>553</v>
      </c>
      <c r="B115" s="10">
        <v>1954</v>
      </c>
      <c r="C115" s="10" t="s">
        <v>287</v>
      </c>
      <c r="D115" s="10">
        <v>12</v>
      </c>
      <c r="E115" s="10">
        <v>49.89</v>
      </c>
      <c r="F115" s="11">
        <v>459.54557592592755</v>
      </c>
      <c r="G115" s="11">
        <v>1.5488429398174048</v>
      </c>
      <c r="H115" s="12">
        <v>5.5592987268537399</v>
      </c>
      <c r="I115" s="10">
        <v>218</v>
      </c>
    </row>
    <row r="116" spans="1:9" x14ac:dyDescent="0.25">
      <c r="A116" s="10">
        <v>931</v>
      </c>
      <c r="B116" s="10">
        <v>1957</v>
      </c>
      <c r="C116" s="10" t="s">
        <v>287</v>
      </c>
      <c r="D116" s="10">
        <v>9</v>
      </c>
      <c r="E116" s="10">
        <v>87.93</v>
      </c>
      <c r="F116" s="11">
        <v>459.54557592592755</v>
      </c>
      <c r="G116" s="11">
        <v>1.5488429398174048</v>
      </c>
      <c r="H116" s="12">
        <v>101.55929872685374</v>
      </c>
      <c r="I116" s="10">
        <v>276</v>
      </c>
    </row>
    <row r="117" spans="1:9" x14ac:dyDescent="0.25">
      <c r="A117" s="10">
        <v>265</v>
      </c>
      <c r="B117" s="10">
        <v>1910</v>
      </c>
      <c r="C117" s="10" t="s">
        <v>287</v>
      </c>
      <c r="D117" s="10">
        <v>3</v>
      </c>
      <c r="E117" s="10">
        <v>2.97</v>
      </c>
      <c r="F117" s="11">
        <v>458.54557592592755</v>
      </c>
      <c r="G117" s="11">
        <v>1.5488429398174048</v>
      </c>
      <c r="H117" s="12">
        <v>383.55929872685374</v>
      </c>
      <c r="I117" s="10">
        <v>1168</v>
      </c>
    </row>
    <row r="118" spans="1:9" x14ac:dyDescent="0.25">
      <c r="A118" s="10">
        <v>483</v>
      </c>
      <c r="B118" s="10">
        <v>1970</v>
      </c>
      <c r="C118" s="10" t="s">
        <v>286</v>
      </c>
      <c r="D118" s="10">
        <v>1</v>
      </c>
      <c r="E118" s="10">
        <v>1.99</v>
      </c>
      <c r="F118" s="11">
        <v>457.54557592592755</v>
      </c>
      <c r="G118" s="11">
        <v>23.548842939817405</v>
      </c>
      <c r="H118" s="12">
        <v>295.55929872685374</v>
      </c>
      <c r="I118" s="10">
        <v>16</v>
      </c>
    </row>
    <row r="119" spans="1:9" x14ac:dyDescent="0.25">
      <c r="A119" s="10">
        <v>962</v>
      </c>
      <c r="B119" s="10">
        <v>1970</v>
      </c>
      <c r="C119" s="10" t="s">
        <v>287</v>
      </c>
      <c r="D119" s="10">
        <v>19</v>
      </c>
      <c r="E119" s="10">
        <v>165.87</v>
      </c>
      <c r="F119" s="11">
        <v>457.54557592592755</v>
      </c>
      <c r="G119" s="11">
        <v>1.5488429398174048</v>
      </c>
      <c r="H119" s="12">
        <v>14.55929872685374</v>
      </c>
      <c r="I119" s="10">
        <v>1252</v>
      </c>
    </row>
    <row r="120" spans="1:9" x14ac:dyDescent="0.25">
      <c r="A120" s="10">
        <v>1000</v>
      </c>
      <c r="B120" s="10">
        <v>1973</v>
      </c>
      <c r="C120" s="10" t="s">
        <v>286</v>
      </c>
      <c r="D120" s="10">
        <v>1</v>
      </c>
      <c r="E120" s="10">
        <v>0.99</v>
      </c>
      <c r="F120" s="11">
        <v>456.54557592592755</v>
      </c>
      <c r="G120" s="11">
        <v>3.5488429398174048</v>
      </c>
      <c r="H120" s="12">
        <v>89.55929872685374</v>
      </c>
      <c r="I120" s="10">
        <v>534</v>
      </c>
    </row>
    <row r="121" spans="1:9" x14ac:dyDescent="0.25">
      <c r="A121" s="10">
        <v>855</v>
      </c>
      <c r="B121" s="10">
        <v>1956</v>
      </c>
      <c r="C121" s="10" t="s">
        <v>287</v>
      </c>
      <c r="D121" s="10">
        <v>2</v>
      </c>
      <c r="E121" s="10">
        <v>1.98</v>
      </c>
      <c r="F121" s="11">
        <v>454.54557592592755</v>
      </c>
      <c r="G121" s="11">
        <v>6.5488429398174048</v>
      </c>
      <c r="H121" s="12">
        <v>261.55929872685374</v>
      </c>
      <c r="I121" s="10">
        <v>349</v>
      </c>
    </row>
    <row r="122" spans="1:9" x14ac:dyDescent="0.25">
      <c r="A122" s="10">
        <v>804</v>
      </c>
      <c r="B122" s="10">
        <v>1960</v>
      </c>
      <c r="C122" s="10" t="s">
        <v>286</v>
      </c>
      <c r="D122" s="10">
        <v>2</v>
      </c>
      <c r="E122" s="10">
        <v>6.98</v>
      </c>
      <c r="F122" s="11">
        <v>450.54557592592755</v>
      </c>
      <c r="G122" s="11">
        <v>28.548842939817405</v>
      </c>
      <c r="H122" s="12">
        <v>407.55929872685374</v>
      </c>
      <c r="I122" s="10">
        <v>38</v>
      </c>
    </row>
    <row r="123" spans="1:9" x14ac:dyDescent="0.25">
      <c r="A123" s="10">
        <v>95</v>
      </c>
      <c r="B123" s="10">
        <v>1967</v>
      </c>
      <c r="C123" s="10" t="s">
        <v>286</v>
      </c>
      <c r="D123" s="10">
        <v>4</v>
      </c>
      <c r="E123" s="10">
        <v>3.96</v>
      </c>
      <c r="F123" s="11">
        <v>450.54557592592755</v>
      </c>
      <c r="G123" s="11">
        <v>4.5488429398174048</v>
      </c>
      <c r="H123" s="12">
        <v>204.55929872685374</v>
      </c>
      <c r="I123" s="10">
        <v>18</v>
      </c>
    </row>
    <row r="124" spans="1:9" x14ac:dyDescent="0.25">
      <c r="A124" s="10">
        <v>208</v>
      </c>
      <c r="B124" s="10">
        <v>1970</v>
      </c>
      <c r="C124" s="10" t="s">
        <v>286</v>
      </c>
      <c r="D124" s="10">
        <v>19</v>
      </c>
      <c r="E124" s="10">
        <v>72.81</v>
      </c>
      <c r="F124" s="11">
        <v>449.54557592592755</v>
      </c>
      <c r="G124" s="11">
        <v>1.5488429398174048</v>
      </c>
      <c r="H124" s="12">
        <v>306.55929872685374</v>
      </c>
      <c r="I124" s="10">
        <v>205</v>
      </c>
    </row>
    <row r="125" spans="1:9" x14ac:dyDescent="0.25">
      <c r="A125" s="10">
        <v>236</v>
      </c>
      <c r="B125" s="10">
        <v>1948</v>
      </c>
      <c r="C125" s="10" t="s">
        <v>286</v>
      </c>
      <c r="D125" s="10">
        <v>13</v>
      </c>
      <c r="E125" s="10">
        <v>84.88</v>
      </c>
      <c r="F125" s="11">
        <v>448.54557592592755</v>
      </c>
      <c r="G125" s="11">
        <v>8.5488429398174048</v>
      </c>
      <c r="H125" s="12">
        <v>17.55929872685374</v>
      </c>
      <c r="I125" s="10">
        <v>38</v>
      </c>
    </row>
    <row r="126" spans="1:9" x14ac:dyDescent="0.25">
      <c r="A126" s="10">
        <v>895</v>
      </c>
      <c r="B126" s="10">
        <v>1987</v>
      </c>
      <c r="C126" s="10" t="s">
        <v>286</v>
      </c>
      <c r="D126" s="10">
        <v>1</v>
      </c>
      <c r="E126" s="10">
        <v>0.99</v>
      </c>
      <c r="F126" s="11">
        <v>445.54557592592755</v>
      </c>
      <c r="G126" s="11">
        <v>1.5488429398174048</v>
      </c>
      <c r="H126" s="12">
        <v>232.55929872685374</v>
      </c>
      <c r="I126" s="10">
        <v>375</v>
      </c>
    </row>
    <row r="127" spans="1:9" x14ac:dyDescent="0.25">
      <c r="A127" s="10">
        <v>518</v>
      </c>
      <c r="B127" s="10">
        <v>1957</v>
      </c>
      <c r="C127" s="10" t="s">
        <v>287</v>
      </c>
      <c r="D127" s="10">
        <v>1</v>
      </c>
      <c r="E127" s="10">
        <v>4.99</v>
      </c>
      <c r="F127" s="11">
        <v>444.54557592592755</v>
      </c>
      <c r="G127" s="11">
        <v>11.548842939817405</v>
      </c>
      <c r="H127" s="12">
        <v>443.55929872685374</v>
      </c>
      <c r="I127" s="10">
        <v>146</v>
      </c>
    </row>
    <row r="128" spans="1:9" x14ac:dyDescent="0.25">
      <c r="A128" s="10">
        <v>85</v>
      </c>
      <c r="B128" s="10">
        <v>1967</v>
      </c>
      <c r="C128" s="10" t="s">
        <v>287</v>
      </c>
      <c r="D128" s="10">
        <v>8</v>
      </c>
      <c r="E128" s="10">
        <v>124.92</v>
      </c>
      <c r="F128" s="11">
        <v>444.54557592592755</v>
      </c>
      <c r="G128" s="11">
        <v>2.5488429398174048</v>
      </c>
      <c r="H128" s="12">
        <v>393.55929872685374</v>
      </c>
      <c r="I128" s="10">
        <v>55</v>
      </c>
    </row>
    <row r="129" spans="1:9" x14ac:dyDescent="0.25">
      <c r="A129" s="10">
        <v>262</v>
      </c>
      <c r="B129" s="10">
        <v>1960</v>
      </c>
      <c r="C129" s="10" t="s">
        <v>286</v>
      </c>
      <c r="D129" s="10">
        <v>4</v>
      </c>
      <c r="E129" s="10">
        <v>21.96</v>
      </c>
      <c r="F129" s="11">
        <v>443.54557592592755</v>
      </c>
      <c r="G129" s="11">
        <v>2.5488429398174048</v>
      </c>
      <c r="H129" s="12">
        <v>193.55929872685374</v>
      </c>
      <c r="I129" s="10">
        <v>273</v>
      </c>
    </row>
    <row r="130" spans="1:9" x14ac:dyDescent="0.25">
      <c r="A130" s="10">
        <v>805</v>
      </c>
      <c r="B130" s="10">
        <v>1961</v>
      </c>
      <c r="C130" s="10" t="s">
        <v>287</v>
      </c>
      <c r="D130" s="10">
        <v>12</v>
      </c>
      <c r="E130" s="10">
        <v>58.88</v>
      </c>
      <c r="F130" s="11">
        <v>441.54557592592755</v>
      </c>
      <c r="G130" s="11">
        <v>9.5488429398174048</v>
      </c>
      <c r="H130" s="12">
        <v>257.55929872685374</v>
      </c>
      <c r="I130" s="10">
        <v>251</v>
      </c>
    </row>
    <row r="131" spans="1:9" x14ac:dyDescent="0.25">
      <c r="A131" s="10">
        <v>837</v>
      </c>
      <c r="B131" s="10">
        <v>1959</v>
      </c>
      <c r="C131" s="10" t="s">
        <v>286</v>
      </c>
      <c r="D131" s="10">
        <v>66</v>
      </c>
      <c r="E131" s="10">
        <v>331.33</v>
      </c>
      <c r="F131" s="11">
        <v>440.54557592592755</v>
      </c>
      <c r="G131" s="11">
        <v>1.5488429398174048</v>
      </c>
      <c r="H131" s="12">
        <v>204.55929872685374</v>
      </c>
      <c r="I131" s="10">
        <v>329</v>
      </c>
    </row>
    <row r="132" spans="1:9" x14ac:dyDescent="0.25">
      <c r="A132" s="10">
        <v>117</v>
      </c>
      <c r="B132" s="10">
        <v>1905</v>
      </c>
      <c r="C132" s="10" t="s">
        <v>286</v>
      </c>
      <c r="D132" s="10">
        <v>2</v>
      </c>
      <c r="E132" s="10">
        <v>5.98</v>
      </c>
      <c r="F132" s="11">
        <v>436.54557592592755</v>
      </c>
      <c r="G132" s="11">
        <v>15.548842939817405</v>
      </c>
      <c r="H132" s="12">
        <v>360.55929872685374</v>
      </c>
      <c r="I132" s="10">
        <v>223</v>
      </c>
    </row>
    <row r="133" spans="1:9" x14ac:dyDescent="0.25">
      <c r="A133" s="10">
        <v>286</v>
      </c>
      <c r="B133" s="10">
        <v>1950</v>
      </c>
      <c r="C133" s="10" t="s">
        <v>287</v>
      </c>
      <c r="D133" s="10">
        <v>1</v>
      </c>
      <c r="E133" s="10">
        <v>0.99</v>
      </c>
      <c r="F133" s="11">
        <v>432.54557592592755</v>
      </c>
      <c r="G133" s="11">
        <v>12.548842939817405</v>
      </c>
      <c r="H133" s="12">
        <v>416.55929872685374</v>
      </c>
      <c r="I133" s="10">
        <v>63</v>
      </c>
    </row>
    <row r="134" spans="1:9" x14ac:dyDescent="0.25">
      <c r="A134" s="10">
        <v>39</v>
      </c>
      <c r="B134" s="10">
        <v>1963</v>
      </c>
      <c r="C134" s="10" t="s">
        <v>287</v>
      </c>
      <c r="D134" s="10">
        <v>7</v>
      </c>
      <c r="E134" s="10">
        <v>94.94</v>
      </c>
      <c r="F134" s="11">
        <v>432.54557592592755</v>
      </c>
      <c r="G134" s="11">
        <v>1.5488429398174048</v>
      </c>
      <c r="H134" s="12">
        <v>59.55929872685374</v>
      </c>
      <c r="I134" s="10">
        <v>861</v>
      </c>
    </row>
    <row r="135" spans="1:9" x14ac:dyDescent="0.25">
      <c r="A135" s="10">
        <v>571</v>
      </c>
      <c r="B135" s="10">
        <v>1949</v>
      </c>
      <c r="C135" s="10" t="s">
        <v>286</v>
      </c>
      <c r="D135" s="10">
        <v>51</v>
      </c>
      <c r="E135" s="10">
        <v>310.52</v>
      </c>
      <c r="F135" s="11">
        <v>431.54557592592755</v>
      </c>
      <c r="G135" s="11">
        <v>1.5488429398174048</v>
      </c>
      <c r="H135" s="12">
        <v>7.5592987268537399</v>
      </c>
      <c r="I135" s="10">
        <v>527</v>
      </c>
    </row>
    <row r="136" spans="1:9" x14ac:dyDescent="0.25">
      <c r="A136" s="10">
        <v>226</v>
      </c>
      <c r="B136" s="10">
        <v>1962</v>
      </c>
      <c r="C136" s="10" t="s">
        <v>286</v>
      </c>
      <c r="D136" s="10">
        <v>42</v>
      </c>
      <c r="E136" s="10">
        <v>1131.58</v>
      </c>
      <c r="F136" s="11">
        <v>430.54557592592755</v>
      </c>
      <c r="G136" s="11">
        <v>16.548842939817405</v>
      </c>
      <c r="H136" s="12">
        <v>20.55929872685374</v>
      </c>
      <c r="I136" s="10">
        <v>243</v>
      </c>
    </row>
    <row r="137" spans="1:9" x14ac:dyDescent="0.25">
      <c r="A137" s="10">
        <v>131</v>
      </c>
      <c r="B137" s="10">
        <v>1970</v>
      </c>
      <c r="C137" s="10" t="s">
        <v>287</v>
      </c>
      <c r="D137" s="10">
        <v>22</v>
      </c>
      <c r="E137" s="10">
        <v>2258.8200000000002</v>
      </c>
      <c r="F137" s="11">
        <v>430.54557592592755</v>
      </c>
      <c r="G137" s="11">
        <v>2.5488429398174048</v>
      </c>
      <c r="H137" s="12">
        <v>80.55929872685374</v>
      </c>
      <c r="I137" s="10">
        <v>1207</v>
      </c>
    </row>
    <row r="138" spans="1:9" x14ac:dyDescent="0.25">
      <c r="A138" s="10">
        <v>143</v>
      </c>
      <c r="B138" s="10">
        <v>1973</v>
      </c>
      <c r="C138" s="10" t="s">
        <v>287</v>
      </c>
      <c r="D138" s="10">
        <v>2</v>
      </c>
      <c r="E138" s="10">
        <v>24.98</v>
      </c>
      <c r="F138" s="11">
        <v>429.54557592592755</v>
      </c>
      <c r="G138" s="11">
        <v>14.548842939817405</v>
      </c>
      <c r="H138" s="12">
        <v>400.55929872685374</v>
      </c>
      <c r="I138" s="10">
        <v>80</v>
      </c>
    </row>
    <row r="139" spans="1:9" x14ac:dyDescent="0.25">
      <c r="A139" s="10">
        <v>845</v>
      </c>
      <c r="B139" s="10">
        <v>1960</v>
      </c>
      <c r="C139" s="10" t="s">
        <v>286</v>
      </c>
      <c r="D139" s="10">
        <v>5</v>
      </c>
      <c r="E139" s="10">
        <v>21.95</v>
      </c>
      <c r="F139" s="11">
        <v>428.54557592592755</v>
      </c>
      <c r="G139" s="11">
        <v>7.5488429398174048</v>
      </c>
      <c r="H139" s="12">
        <v>334.55929872685374</v>
      </c>
      <c r="I139" s="10">
        <v>119</v>
      </c>
    </row>
    <row r="140" spans="1:9" x14ac:dyDescent="0.25">
      <c r="A140" s="10">
        <v>74</v>
      </c>
      <c r="B140" s="10">
        <v>1952</v>
      </c>
      <c r="C140" s="10" t="s">
        <v>286</v>
      </c>
      <c r="D140" s="10">
        <v>1</v>
      </c>
      <c r="E140" s="10">
        <v>0.99</v>
      </c>
      <c r="F140" s="11">
        <v>428.54557592592755</v>
      </c>
      <c r="G140" s="11">
        <v>1.5488429398174048</v>
      </c>
      <c r="H140" s="12">
        <v>425.55929872685374</v>
      </c>
      <c r="I140" s="10">
        <v>88</v>
      </c>
    </row>
    <row r="141" spans="1:9" x14ac:dyDescent="0.25">
      <c r="A141" s="10">
        <v>711</v>
      </c>
      <c r="B141" s="10">
        <v>1949</v>
      </c>
      <c r="C141" s="10" t="s">
        <v>287</v>
      </c>
      <c r="D141" s="10">
        <v>7</v>
      </c>
      <c r="E141" s="10">
        <v>18.940000000000001</v>
      </c>
      <c r="F141" s="11">
        <v>428.54557592592755</v>
      </c>
      <c r="G141" s="11">
        <v>0.54884293981740484</v>
      </c>
      <c r="H141" s="12">
        <v>29.55929872685374</v>
      </c>
      <c r="I141" s="10">
        <v>53</v>
      </c>
    </row>
    <row r="142" spans="1:9" x14ac:dyDescent="0.25">
      <c r="A142" s="10">
        <v>104</v>
      </c>
      <c r="B142" s="10">
        <v>1990</v>
      </c>
      <c r="C142" s="10" t="s">
        <v>286</v>
      </c>
      <c r="D142" s="10">
        <v>1</v>
      </c>
      <c r="E142" s="10">
        <v>4.99</v>
      </c>
      <c r="F142" s="11">
        <v>426.54557592592755</v>
      </c>
      <c r="G142" s="11">
        <v>26.548842939817405</v>
      </c>
      <c r="H142" s="12">
        <v>160.55929872685374</v>
      </c>
      <c r="I142" s="10">
        <v>357</v>
      </c>
    </row>
    <row r="143" spans="1:9" x14ac:dyDescent="0.25">
      <c r="A143" s="10">
        <v>71</v>
      </c>
      <c r="B143" s="10">
        <v>1970</v>
      </c>
      <c r="C143" s="10" t="s">
        <v>286</v>
      </c>
      <c r="D143" s="10">
        <v>2</v>
      </c>
      <c r="E143" s="10">
        <v>1.98</v>
      </c>
      <c r="F143" s="11">
        <v>426.54557592592755</v>
      </c>
      <c r="G143" s="11">
        <v>23.548842939817405</v>
      </c>
      <c r="H143" s="12">
        <v>266.55929872685374</v>
      </c>
      <c r="I143" s="10">
        <v>126</v>
      </c>
    </row>
    <row r="144" spans="1:9" x14ac:dyDescent="0.25">
      <c r="A144" s="10">
        <v>153</v>
      </c>
      <c r="B144" s="10">
        <v>1966</v>
      </c>
      <c r="C144" s="10" t="s">
        <v>287</v>
      </c>
      <c r="D144" s="10">
        <v>4</v>
      </c>
      <c r="E144" s="10">
        <v>22.97</v>
      </c>
      <c r="F144" s="11">
        <v>426.54557592592755</v>
      </c>
      <c r="G144" s="11">
        <v>18.548842939817405</v>
      </c>
      <c r="H144" s="12">
        <v>38.55929872685374</v>
      </c>
      <c r="I144" s="10">
        <v>83</v>
      </c>
    </row>
    <row r="145" spans="1:9" x14ac:dyDescent="0.25">
      <c r="A145" s="10">
        <v>820</v>
      </c>
      <c r="B145" s="10">
        <v>1965</v>
      </c>
      <c r="C145" s="10" t="s">
        <v>286</v>
      </c>
      <c r="D145" s="10">
        <v>7</v>
      </c>
      <c r="E145" s="10">
        <v>46.93</v>
      </c>
      <c r="F145" s="11">
        <v>426.54557592592755</v>
      </c>
      <c r="G145" s="11">
        <v>1.5488429398174048</v>
      </c>
      <c r="H145" s="12">
        <v>152.55929872685374</v>
      </c>
      <c r="I145" s="10">
        <v>1005</v>
      </c>
    </row>
    <row r="146" spans="1:9" x14ac:dyDescent="0.25">
      <c r="A146" s="10">
        <v>555</v>
      </c>
      <c r="B146" s="10">
        <v>1940</v>
      </c>
      <c r="C146" s="10" t="s">
        <v>286</v>
      </c>
      <c r="D146" s="10">
        <v>9</v>
      </c>
      <c r="E146" s="10">
        <v>49.92</v>
      </c>
      <c r="F146" s="11">
        <v>423.54557592592755</v>
      </c>
      <c r="G146" s="11">
        <v>27.548842939817405</v>
      </c>
      <c r="H146" s="12">
        <v>110.55929872685374</v>
      </c>
      <c r="I146" s="10">
        <v>669</v>
      </c>
    </row>
    <row r="147" spans="1:9" x14ac:dyDescent="0.25">
      <c r="A147" s="10">
        <v>585</v>
      </c>
      <c r="B147" s="10">
        <v>1957</v>
      </c>
      <c r="C147" s="10" t="s">
        <v>286</v>
      </c>
      <c r="D147" s="10">
        <v>1</v>
      </c>
      <c r="E147" s="10">
        <v>0.99</v>
      </c>
      <c r="F147" s="11">
        <v>423.54557592592755</v>
      </c>
      <c r="G147" s="11">
        <v>4.5488429398174048</v>
      </c>
      <c r="H147" s="12">
        <v>415.55929872685374</v>
      </c>
      <c r="I147" s="10">
        <v>63</v>
      </c>
    </row>
    <row r="148" spans="1:9" x14ac:dyDescent="0.25">
      <c r="A148" s="10">
        <v>29</v>
      </c>
      <c r="B148" s="10">
        <v>1954</v>
      </c>
      <c r="C148" s="10" t="s">
        <v>286</v>
      </c>
      <c r="D148" s="10">
        <v>3</v>
      </c>
      <c r="E148" s="10">
        <v>6.97</v>
      </c>
      <c r="F148" s="11">
        <v>422.54557592592755</v>
      </c>
      <c r="G148" s="11">
        <v>16.548842939817405</v>
      </c>
      <c r="H148" s="12">
        <v>96.55929872685374</v>
      </c>
      <c r="I148" s="10">
        <v>25</v>
      </c>
    </row>
    <row r="149" spans="1:9" x14ac:dyDescent="0.25">
      <c r="A149" s="10">
        <v>56</v>
      </c>
      <c r="B149" s="10">
        <v>1961</v>
      </c>
      <c r="C149" s="10" t="s">
        <v>286</v>
      </c>
      <c r="D149" s="10">
        <v>1</v>
      </c>
      <c r="E149" s="10">
        <v>0.99</v>
      </c>
      <c r="F149" s="11">
        <v>422.54557592592755</v>
      </c>
      <c r="G149" s="11">
        <v>4.5488429398174048</v>
      </c>
      <c r="H149" s="12">
        <v>166.55929872685374</v>
      </c>
      <c r="I149" s="10">
        <v>68</v>
      </c>
    </row>
    <row r="150" spans="1:9" x14ac:dyDescent="0.25">
      <c r="A150" s="10">
        <v>279</v>
      </c>
      <c r="B150" s="10">
        <v>1951</v>
      </c>
      <c r="C150" s="10" t="s">
        <v>286</v>
      </c>
      <c r="D150" s="10">
        <v>4</v>
      </c>
      <c r="E150" s="10">
        <v>184.96</v>
      </c>
      <c r="F150" s="11">
        <v>422.54557592592755</v>
      </c>
      <c r="G150" s="11">
        <v>0.54884293981740484</v>
      </c>
      <c r="H150" s="12">
        <v>125.55929872685374</v>
      </c>
      <c r="I150" s="10">
        <v>2548</v>
      </c>
    </row>
    <row r="151" spans="1:9" x14ac:dyDescent="0.25">
      <c r="A151" s="10">
        <v>639</v>
      </c>
      <c r="B151" s="10">
        <v>1945</v>
      </c>
      <c r="C151" s="10" t="s">
        <v>287</v>
      </c>
      <c r="D151" s="10">
        <v>10</v>
      </c>
      <c r="E151" s="10">
        <v>52.9</v>
      </c>
      <c r="F151" s="11">
        <v>421.54557592592755</v>
      </c>
      <c r="G151" s="11">
        <v>23.548842939817405</v>
      </c>
      <c r="H151" s="12">
        <v>28.55929872685374</v>
      </c>
      <c r="I151" s="10">
        <v>454</v>
      </c>
    </row>
    <row r="152" spans="1:9" x14ac:dyDescent="0.25">
      <c r="A152" s="10">
        <v>125</v>
      </c>
      <c r="B152" s="10">
        <v>1957</v>
      </c>
      <c r="C152" s="10" t="s">
        <v>287</v>
      </c>
      <c r="D152" s="10">
        <v>11</v>
      </c>
      <c r="E152" s="10">
        <v>67.89</v>
      </c>
      <c r="F152" s="11">
        <v>421.54557592592755</v>
      </c>
      <c r="G152" s="11">
        <v>16.548842939817405</v>
      </c>
      <c r="H152" s="12">
        <v>193.55929872685374</v>
      </c>
      <c r="I152" s="10">
        <v>318</v>
      </c>
    </row>
    <row r="153" spans="1:9" x14ac:dyDescent="0.25">
      <c r="A153" s="10">
        <v>2</v>
      </c>
      <c r="B153" s="10">
        <v>1954</v>
      </c>
      <c r="C153" s="10" t="s">
        <v>287</v>
      </c>
      <c r="D153" s="10">
        <v>1</v>
      </c>
      <c r="E153" s="10">
        <v>0.99</v>
      </c>
      <c r="F153" s="11">
        <v>421.54557592592755</v>
      </c>
      <c r="G153" s="11">
        <v>2.5488429398174048</v>
      </c>
      <c r="H153" s="12">
        <v>375.55929872685374</v>
      </c>
      <c r="I153" s="10">
        <v>783</v>
      </c>
    </row>
    <row r="154" spans="1:9" x14ac:dyDescent="0.25">
      <c r="A154" s="10">
        <v>950</v>
      </c>
      <c r="B154" s="10">
        <v>1947</v>
      </c>
      <c r="C154" s="10" t="s">
        <v>286</v>
      </c>
      <c r="D154" s="10">
        <v>5</v>
      </c>
      <c r="E154" s="10">
        <v>7.95</v>
      </c>
      <c r="F154" s="11">
        <v>420.54557592592755</v>
      </c>
      <c r="G154" s="11">
        <v>7.5488429398174048</v>
      </c>
      <c r="H154" s="12">
        <v>192.55929872685374</v>
      </c>
      <c r="I154" s="10">
        <v>227</v>
      </c>
    </row>
    <row r="155" spans="1:9" x14ac:dyDescent="0.25">
      <c r="A155" s="10">
        <v>624</v>
      </c>
      <c r="B155" s="10">
        <v>1950</v>
      </c>
      <c r="C155" s="10" t="s">
        <v>286</v>
      </c>
      <c r="D155" s="10">
        <v>3</v>
      </c>
      <c r="E155" s="10">
        <v>3.98</v>
      </c>
      <c r="F155" s="11">
        <v>419.54557592592755</v>
      </c>
      <c r="G155" s="11">
        <v>2.5488429398174048</v>
      </c>
      <c r="H155" s="12">
        <v>152.55929872685374</v>
      </c>
      <c r="I155" s="10">
        <v>998</v>
      </c>
    </row>
    <row r="156" spans="1:9" x14ac:dyDescent="0.25">
      <c r="A156" s="10">
        <v>136</v>
      </c>
      <c r="B156" s="10">
        <v>1957</v>
      </c>
      <c r="C156" s="10" t="s">
        <v>287</v>
      </c>
      <c r="D156" s="10">
        <v>1</v>
      </c>
      <c r="E156" s="10">
        <v>4.99</v>
      </c>
      <c r="F156" s="11">
        <v>419.54557592592755</v>
      </c>
      <c r="G156" s="11">
        <v>1.5488429398174048</v>
      </c>
      <c r="H156" s="12">
        <v>208.55929872685374</v>
      </c>
      <c r="I156" s="10">
        <v>1318</v>
      </c>
    </row>
    <row r="157" spans="1:9" x14ac:dyDescent="0.25">
      <c r="A157" s="10">
        <v>758</v>
      </c>
      <c r="B157" s="10">
        <v>1953</v>
      </c>
      <c r="C157" s="10" t="s">
        <v>286</v>
      </c>
      <c r="D157" s="10">
        <v>1</v>
      </c>
      <c r="E157" s="10">
        <v>4.99</v>
      </c>
      <c r="F157" s="11">
        <v>412.54557592592755</v>
      </c>
      <c r="G157" s="11">
        <v>13.548842939817405</v>
      </c>
      <c r="H157" s="12">
        <v>286.55929872685374</v>
      </c>
      <c r="I157" s="10">
        <v>6</v>
      </c>
    </row>
    <row r="158" spans="1:9" x14ac:dyDescent="0.25">
      <c r="A158" s="10">
        <v>733</v>
      </c>
      <c r="B158" s="10">
        <v>1980</v>
      </c>
      <c r="C158" s="10" t="s">
        <v>286</v>
      </c>
      <c r="D158" s="10">
        <v>1</v>
      </c>
      <c r="E158" s="10">
        <v>1</v>
      </c>
      <c r="F158" s="11">
        <v>412.54557592592755</v>
      </c>
      <c r="G158" s="11">
        <v>1.5488429398174048</v>
      </c>
      <c r="H158" s="12">
        <v>158.55929872685374</v>
      </c>
      <c r="I158" s="10">
        <v>476</v>
      </c>
    </row>
    <row r="159" spans="1:9" x14ac:dyDescent="0.25">
      <c r="A159" s="10">
        <v>536</v>
      </c>
      <c r="B159" s="10">
        <v>1950</v>
      </c>
      <c r="C159" s="10" t="s">
        <v>286</v>
      </c>
      <c r="D159" s="10">
        <v>13</v>
      </c>
      <c r="E159" s="10">
        <v>32.950000000000003</v>
      </c>
      <c r="F159" s="11">
        <v>409.54557592592755</v>
      </c>
      <c r="G159" s="11">
        <v>5.5488429398174048</v>
      </c>
      <c r="H159" s="12">
        <v>21.55929872685374</v>
      </c>
      <c r="I159" s="10">
        <v>98</v>
      </c>
    </row>
    <row r="160" spans="1:9" x14ac:dyDescent="0.25">
      <c r="A160" s="10">
        <v>554</v>
      </c>
      <c r="B160" s="10">
        <v>1975</v>
      </c>
      <c r="C160" s="10" t="s">
        <v>286</v>
      </c>
      <c r="D160" s="10">
        <v>1</v>
      </c>
      <c r="E160" s="10">
        <v>4.99</v>
      </c>
      <c r="F160" s="11">
        <v>407.54557592592755</v>
      </c>
      <c r="G160" s="11">
        <v>15.548842939817405</v>
      </c>
      <c r="H160" s="12">
        <v>382.55929872685374</v>
      </c>
      <c r="I160" s="10">
        <v>27</v>
      </c>
    </row>
    <row r="161" spans="1:9" x14ac:dyDescent="0.25">
      <c r="A161" s="10">
        <v>860</v>
      </c>
      <c r="B161" s="10">
        <v>1962</v>
      </c>
      <c r="C161" s="10" t="s">
        <v>287</v>
      </c>
      <c r="D161" s="10">
        <v>5</v>
      </c>
      <c r="E161" s="10">
        <v>32.950000000000003</v>
      </c>
      <c r="F161" s="11">
        <v>407.54557592592755</v>
      </c>
      <c r="G161" s="11">
        <v>0.54884293981740484</v>
      </c>
      <c r="H161" s="12">
        <v>405.55929872685374</v>
      </c>
      <c r="I161" s="10">
        <v>73</v>
      </c>
    </row>
    <row r="162" spans="1:9" x14ac:dyDescent="0.25">
      <c r="A162" s="10">
        <v>268</v>
      </c>
      <c r="B162" s="10">
        <v>1954</v>
      </c>
      <c r="C162" s="10" t="s">
        <v>286</v>
      </c>
      <c r="D162" s="10">
        <v>3</v>
      </c>
      <c r="E162" s="10">
        <v>4.99</v>
      </c>
      <c r="F162" s="11">
        <v>404.54557592592755</v>
      </c>
      <c r="G162" s="11">
        <v>1.5488429398174048</v>
      </c>
      <c r="H162" s="12">
        <v>1.5592987268537399</v>
      </c>
      <c r="I162" s="10">
        <v>44</v>
      </c>
    </row>
    <row r="163" spans="1:9" x14ac:dyDescent="0.25">
      <c r="A163" s="10">
        <v>120</v>
      </c>
      <c r="B163" s="10">
        <v>1958</v>
      </c>
      <c r="C163" s="10" t="s">
        <v>286</v>
      </c>
      <c r="D163" s="10">
        <v>65</v>
      </c>
      <c r="E163" s="10">
        <v>517.29</v>
      </c>
      <c r="F163" s="11">
        <v>402.54557592592755</v>
      </c>
      <c r="G163" s="11">
        <v>0.54884293981740484</v>
      </c>
      <c r="H163" s="12">
        <v>263.55929872685374</v>
      </c>
      <c r="I163" s="10">
        <v>447</v>
      </c>
    </row>
    <row r="164" spans="1:9" x14ac:dyDescent="0.25">
      <c r="A164" s="10">
        <v>825</v>
      </c>
      <c r="B164" s="10">
        <v>1962</v>
      </c>
      <c r="C164" s="10" t="s">
        <v>287</v>
      </c>
      <c r="D164" s="10">
        <v>18</v>
      </c>
      <c r="E164" s="10">
        <v>498.86</v>
      </c>
      <c r="F164" s="11">
        <v>400.54557592592755</v>
      </c>
      <c r="G164" s="11">
        <v>1.5488429398174048</v>
      </c>
      <c r="H164" s="12">
        <v>21.55929872685374</v>
      </c>
      <c r="I164" s="10">
        <v>200</v>
      </c>
    </row>
    <row r="165" spans="1:9" x14ac:dyDescent="0.25">
      <c r="A165" s="10">
        <v>850</v>
      </c>
      <c r="B165" s="10">
        <v>1967</v>
      </c>
      <c r="C165" s="10" t="s">
        <v>287</v>
      </c>
      <c r="D165" s="10">
        <v>2</v>
      </c>
      <c r="E165" s="10">
        <v>6.98</v>
      </c>
      <c r="F165" s="11">
        <v>399.54557592592755</v>
      </c>
      <c r="G165" s="11">
        <v>2.5488429398174048</v>
      </c>
      <c r="H165" s="12">
        <v>368.55929872685374</v>
      </c>
      <c r="I165" s="10">
        <v>588</v>
      </c>
    </row>
    <row r="166" spans="1:9" x14ac:dyDescent="0.25">
      <c r="A166" s="10">
        <v>986</v>
      </c>
      <c r="B166" s="10">
        <v>1971</v>
      </c>
      <c r="C166" s="10" t="s">
        <v>287</v>
      </c>
      <c r="D166" s="10">
        <v>4</v>
      </c>
      <c r="E166" s="10">
        <v>26.96</v>
      </c>
      <c r="F166" s="11">
        <v>399.54557592592755</v>
      </c>
      <c r="G166" s="11">
        <v>0.54884293981740484</v>
      </c>
      <c r="H166" s="12">
        <v>396.55929872685374</v>
      </c>
      <c r="I166" s="10">
        <v>570</v>
      </c>
    </row>
    <row r="167" spans="1:9" x14ac:dyDescent="0.25">
      <c r="A167" s="10">
        <v>572</v>
      </c>
      <c r="B167" s="10">
        <v>1945</v>
      </c>
      <c r="C167" s="10" t="s">
        <v>287</v>
      </c>
      <c r="D167" s="10">
        <v>8</v>
      </c>
      <c r="E167" s="10">
        <v>200.93</v>
      </c>
      <c r="F167" s="11">
        <v>398.54557592592755</v>
      </c>
      <c r="G167" s="11">
        <v>3.5488429398174048</v>
      </c>
      <c r="H167" s="12">
        <v>25.55929872685374</v>
      </c>
      <c r="I167" s="10">
        <v>142</v>
      </c>
    </row>
    <row r="168" spans="1:9" x14ac:dyDescent="0.25">
      <c r="A168" s="10">
        <v>737</v>
      </c>
      <c r="B168" s="10">
        <v>1958</v>
      </c>
      <c r="C168" s="10" t="s">
        <v>286</v>
      </c>
      <c r="D168" s="10">
        <v>7</v>
      </c>
      <c r="E168" s="10">
        <v>19.940000000000001</v>
      </c>
      <c r="F168" s="11">
        <v>397.54557592592755</v>
      </c>
      <c r="G168" s="11">
        <v>1.5488429398174048</v>
      </c>
      <c r="H168" s="12">
        <v>18.55929872685374</v>
      </c>
      <c r="I168" s="10">
        <v>57</v>
      </c>
    </row>
    <row r="169" spans="1:9" x14ac:dyDescent="0.25">
      <c r="A169" s="10">
        <v>28</v>
      </c>
      <c r="B169" s="10">
        <v>1953</v>
      </c>
      <c r="C169" s="10" t="s">
        <v>287</v>
      </c>
      <c r="D169" s="10">
        <v>1</v>
      </c>
      <c r="E169" s="10">
        <v>1.99</v>
      </c>
      <c r="F169" s="11">
        <v>396.54557592592755</v>
      </c>
      <c r="G169" s="11">
        <v>1.5488429398174048</v>
      </c>
      <c r="H169" s="12">
        <v>11.55929872685374</v>
      </c>
      <c r="I169" s="10">
        <v>743</v>
      </c>
    </row>
    <row r="170" spans="1:9" x14ac:dyDescent="0.25">
      <c r="A170" s="10">
        <v>658</v>
      </c>
      <c r="B170" s="10">
        <v>1965</v>
      </c>
      <c r="C170" s="10" t="s">
        <v>286</v>
      </c>
      <c r="D170" s="10">
        <v>31</v>
      </c>
      <c r="E170" s="10">
        <v>145.72999999999999</v>
      </c>
      <c r="F170" s="11">
        <v>396.54557592592755</v>
      </c>
      <c r="G170" s="11">
        <v>0.54884293981740484</v>
      </c>
      <c r="H170" s="12">
        <v>1.5592987268537399</v>
      </c>
      <c r="I170" s="10">
        <v>673</v>
      </c>
    </row>
    <row r="171" spans="1:9" x14ac:dyDescent="0.25">
      <c r="A171" s="10">
        <v>157</v>
      </c>
      <c r="B171" s="10">
        <v>1958</v>
      </c>
      <c r="C171" s="10" t="s">
        <v>287</v>
      </c>
      <c r="D171" s="10">
        <v>2</v>
      </c>
      <c r="E171" s="10">
        <v>3.98</v>
      </c>
      <c r="F171" s="11">
        <v>395.54557592592755</v>
      </c>
      <c r="G171" s="11">
        <v>24.548842939817405</v>
      </c>
      <c r="H171" s="12">
        <v>46.55929872685374</v>
      </c>
      <c r="I171" s="10">
        <v>36</v>
      </c>
    </row>
    <row r="172" spans="1:9" x14ac:dyDescent="0.25">
      <c r="A172" s="10">
        <v>631</v>
      </c>
      <c r="B172" s="10">
        <v>1947</v>
      </c>
      <c r="C172" s="10" t="s">
        <v>287</v>
      </c>
      <c r="D172" s="10">
        <v>4</v>
      </c>
      <c r="E172" s="10">
        <v>14.96</v>
      </c>
      <c r="F172" s="11">
        <v>395.54557592592755</v>
      </c>
      <c r="G172" s="11">
        <v>19.548842939817405</v>
      </c>
      <c r="H172" s="12">
        <v>71.55929872685374</v>
      </c>
      <c r="I172" s="10">
        <v>338</v>
      </c>
    </row>
    <row r="173" spans="1:9" x14ac:dyDescent="0.25">
      <c r="A173" s="10">
        <v>15</v>
      </c>
      <c r="B173" s="10">
        <v>1957</v>
      </c>
      <c r="C173" s="10" t="s">
        <v>286</v>
      </c>
      <c r="D173" s="10">
        <v>4</v>
      </c>
      <c r="E173" s="10">
        <v>3.96</v>
      </c>
      <c r="F173" s="11">
        <v>395.54557592592755</v>
      </c>
      <c r="G173" s="11">
        <v>4.5488429398174048</v>
      </c>
      <c r="H173" s="12">
        <v>219.55929872685374</v>
      </c>
      <c r="I173" s="10">
        <v>13</v>
      </c>
    </row>
    <row r="174" spans="1:9" x14ac:dyDescent="0.25">
      <c r="A174" s="10">
        <v>65</v>
      </c>
      <c r="B174" s="10">
        <v>1977</v>
      </c>
      <c r="C174" s="10" t="s">
        <v>286</v>
      </c>
      <c r="D174" s="10">
        <v>6</v>
      </c>
      <c r="E174" s="10">
        <v>38.94</v>
      </c>
      <c r="F174" s="11">
        <v>394.54557592592755</v>
      </c>
      <c r="G174" s="11">
        <v>15.548842939817405</v>
      </c>
      <c r="H174" s="12">
        <v>214.55929872685374</v>
      </c>
      <c r="I174" s="10">
        <v>98</v>
      </c>
    </row>
    <row r="175" spans="1:9" x14ac:dyDescent="0.25">
      <c r="A175" s="10">
        <v>689</v>
      </c>
      <c r="B175" s="10">
        <v>1963</v>
      </c>
      <c r="C175" s="10" t="s">
        <v>287</v>
      </c>
      <c r="D175" s="10">
        <v>2</v>
      </c>
      <c r="E175" s="10">
        <v>2.99</v>
      </c>
      <c r="F175" s="11">
        <v>394.54557592592755</v>
      </c>
      <c r="G175" s="11">
        <v>10.548842939817405</v>
      </c>
      <c r="H175" s="12">
        <v>130.55929872685374</v>
      </c>
      <c r="I175" s="10">
        <v>290</v>
      </c>
    </row>
    <row r="176" spans="1:9" x14ac:dyDescent="0.25">
      <c r="A176" s="10">
        <v>813</v>
      </c>
      <c r="B176" s="10">
        <v>1947</v>
      </c>
      <c r="C176" s="10" t="s">
        <v>286</v>
      </c>
      <c r="D176" s="10">
        <v>1</v>
      </c>
      <c r="E176" s="10">
        <v>4.99</v>
      </c>
      <c r="F176" s="11">
        <v>393.54557592592755</v>
      </c>
      <c r="G176" s="11">
        <v>9.5488429398174048</v>
      </c>
      <c r="H176" s="12">
        <v>386.55929872685374</v>
      </c>
      <c r="I176" s="10">
        <v>70</v>
      </c>
    </row>
    <row r="177" spans="1:9" x14ac:dyDescent="0.25">
      <c r="A177" s="10">
        <v>132</v>
      </c>
      <c r="B177" s="10">
        <v>1958</v>
      </c>
      <c r="C177" s="10" t="s">
        <v>286</v>
      </c>
      <c r="D177" s="10">
        <v>3</v>
      </c>
      <c r="E177" s="10">
        <v>16.97</v>
      </c>
      <c r="F177" s="11">
        <v>393.54557592592755</v>
      </c>
      <c r="G177" s="11">
        <v>6.5488429398174048</v>
      </c>
      <c r="H177" s="12">
        <v>166.55929872685374</v>
      </c>
      <c r="I177" s="10">
        <v>25</v>
      </c>
    </row>
    <row r="178" spans="1:9" x14ac:dyDescent="0.25">
      <c r="A178" s="10">
        <v>673</v>
      </c>
      <c r="B178" s="10">
        <v>1943</v>
      </c>
      <c r="C178" s="10" t="s">
        <v>286</v>
      </c>
      <c r="D178" s="10">
        <v>5</v>
      </c>
      <c r="E178" s="10">
        <v>36.96</v>
      </c>
      <c r="F178" s="11">
        <v>391.54557592592755</v>
      </c>
      <c r="G178" s="11">
        <v>9.5488429398174048</v>
      </c>
      <c r="H178" s="12">
        <v>10.55929872685374</v>
      </c>
      <c r="I178" s="10">
        <v>369</v>
      </c>
    </row>
    <row r="179" spans="1:9" x14ac:dyDescent="0.25">
      <c r="A179" s="10">
        <v>841</v>
      </c>
      <c r="B179" s="10">
        <v>1943</v>
      </c>
      <c r="C179" s="10" t="s">
        <v>286</v>
      </c>
      <c r="D179" s="10">
        <v>1</v>
      </c>
      <c r="E179" s="10">
        <v>0.99</v>
      </c>
      <c r="F179" s="11">
        <v>390.54557592592755</v>
      </c>
      <c r="G179" s="11">
        <v>10.548842939817405</v>
      </c>
      <c r="H179" s="12">
        <v>12.55929872685374</v>
      </c>
      <c r="I179" s="10">
        <v>123</v>
      </c>
    </row>
    <row r="180" spans="1:9" x14ac:dyDescent="0.25">
      <c r="A180" s="10">
        <v>237</v>
      </c>
      <c r="B180" s="10">
        <v>1959</v>
      </c>
      <c r="C180" s="10" t="s">
        <v>287</v>
      </c>
      <c r="D180" s="10">
        <v>4</v>
      </c>
      <c r="E180" s="10">
        <v>16.96</v>
      </c>
      <c r="F180" s="11">
        <v>389.54557592592755</v>
      </c>
      <c r="G180" s="11">
        <v>1.5488429398174048</v>
      </c>
      <c r="H180" s="12">
        <v>359.55929872685374</v>
      </c>
      <c r="I180" s="10">
        <v>1029</v>
      </c>
    </row>
    <row r="181" spans="1:9" x14ac:dyDescent="0.25">
      <c r="A181" s="10">
        <v>184</v>
      </c>
      <c r="B181" s="10">
        <v>1986</v>
      </c>
      <c r="C181" s="10" t="s">
        <v>286</v>
      </c>
      <c r="D181" s="10">
        <v>1</v>
      </c>
      <c r="E181" s="10">
        <v>0.99</v>
      </c>
      <c r="F181" s="11">
        <v>388.54557592592755</v>
      </c>
      <c r="G181" s="11">
        <v>1.5488429398174048</v>
      </c>
      <c r="H181" s="12">
        <v>374.55929872685374</v>
      </c>
      <c r="I181" s="10">
        <v>134</v>
      </c>
    </row>
    <row r="182" spans="1:9" x14ac:dyDescent="0.25">
      <c r="A182" s="10">
        <v>684</v>
      </c>
      <c r="B182" s="10">
        <v>1953</v>
      </c>
      <c r="C182" s="10" t="s">
        <v>287</v>
      </c>
      <c r="D182" s="10">
        <v>38</v>
      </c>
      <c r="E182" s="10">
        <v>511.63</v>
      </c>
      <c r="F182" s="11">
        <v>387.54557592592755</v>
      </c>
      <c r="G182" s="11">
        <v>2.5488429398174048</v>
      </c>
      <c r="H182" s="12">
        <v>108.55929872685374</v>
      </c>
      <c r="I182" s="10">
        <v>352</v>
      </c>
    </row>
    <row r="183" spans="1:9" x14ac:dyDescent="0.25">
      <c r="A183" s="10">
        <v>611</v>
      </c>
      <c r="B183" s="10">
        <v>1947</v>
      </c>
      <c r="C183" s="10" t="s">
        <v>286</v>
      </c>
      <c r="D183" s="10">
        <v>1</v>
      </c>
      <c r="E183" s="10">
        <v>2</v>
      </c>
      <c r="F183" s="11">
        <v>387.54557592592755</v>
      </c>
      <c r="G183" s="11">
        <v>1.5488429398174048</v>
      </c>
      <c r="H183" s="12">
        <v>33.55929872685374</v>
      </c>
      <c r="I183" s="10">
        <v>59</v>
      </c>
    </row>
    <row r="184" spans="1:9" x14ac:dyDescent="0.25">
      <c r="A184" s="10">
        <v>710</v>
      </c>
      <c r="B184" s="10">
        <v>1978</v>
      </c>
      <c r="C184" s="10" t="s">
        <v>287</v>
      </c>
      <c r="D184" s="10">
        <v>1</v>
      </c>
      <c r="E184" s="10">
        <v>0.99</v>
      </c>
      <c r="F184" s="11">
        <v>387.54557592592755</v>
      </c>
      <c r="G184" s="11">
        <v>1.5488429398174048</v>
      </c>
      <c r="H184" s="12">
        <v>262.55929872685374</v>
      </c>
      <c r="I184" s="10">
        <v>270</v>
      </c>
    </row>
    <row r="185" spans="1:9" x14ac:dyDescent="0.25">
      <c r="A185" s="10">
        <v>954</v>
      </c>
      <c r="B185" s="10">
        <v>1960</v>
      </c>
      <c r="C185" s="10" t="s">
        <v>286</v>
      </c>
      <c r="D185" s="10">
        <v>2</v>
      </c>
      <c r="E185" s="10">
        <v>1.98</v>
      </c>
      <c r="F185" s="11">
        <v>386.54557592592755</v>
      </c>
      <c r="G185" s="11">
        <v>16.548842939817405</v>
      </c>
      <c r="H185" s="12">
        <v>261.55929872685374</v>
      </c>
      <c r="I185" s="10">
        <v>83</v>
      </c>
    </row>
    <row r="186" spans="1:9" x14ac:dyDescent="0.25">
      <c r="A186" s="10">
        <v>52</v>
      </c>
      <c r="B186" s="10">
        <v>1955</v>
      </c>
      <c r="C186" s="10" t="s">
        <v>286</v>
      </c>
      <c r="D186" s="10">
        <v>1</v>
      </c>
      <c r="E186" s="10">
        <v>0.99</v>
      </c>
      <c r="F186" s="11">
        <v>386.54557592592755</v>
      </c>
      <c r="G186" s="11">
        <v>2.5488429398174048</v>
      </c>
      <c r="H186" s="12">
        <v>336.55929872685374</v>
      </c>
      <c r="I186" s="10">
        <v>203</v>
      </c>
    </row>
    <row r="187" spans="1:9" x14ac:dyDescent="0.25">
      <c r="A187" s="10">
        <v>88</v>
      </c>
      <c r="B187" s="10">
        <v>1968</v>
      </c>
      <c r="C187" s="10" t="s">
        <v>286</v>
      </c>
      <c r="D187" s="10">
        <v>3</v>
      </c>
      <c r="E187" s="10">
        <v>20.97</v>
      </c>
      <c r="F187" s="11">
        <v>385.54557592592755</v>
      </c>
      <c r="G187" s="11">
        <v>28.548842939817405</v>
      </c>
      <c r="H187" s="12">
        <v>383.55929872685374</v>
      </c>
      <c r="I187" s="10">
        <v>6</v>
      </c>
    </row>
    <row r="188" spans="1:9" x14ac:dyDescent="0.25">
      <c r="A188" s="10">
        <v>63</v>
      </c>
      <c r="B188" s="10">
        <v>1985</v>
      </c>
      <c r="C188" s="10" t="s">
        <v>286</v>
      </c>
      <c r="D188" s="10">
        <v>46</v>
      </c>
      <c r="E188" s="10">
        <v>312.56</v>
      </c>
      <c r="F188" s="11">
        <v>385.54557592592755</v>
      </c>
      <c r="G188" s="11">
        <v>24.548842939817405</v>
      </c>
      <c r="H188" s="12">
        <v>115.55929872685374</v>
      </c>
      <c r="I188" s="10">
        <v>401</v>
      </c>
    </row>
    <row r="189" spans="1:9" x14ac:dyDescent="0.25">
      <c r="A189" s="10">
        <v>38</v>
      </c>
      <c r="B189" s="10">
        <v>1955</v>
      </c>
      <c r="C189" s="10" t="s">
        <v>286</v>
      </c>
      <c r="D189" s="10">
        <v>2</v>
      </c>
      <c r="E189" s="10">
        <v>6.98</v>
      </c>
      <c r="F189" s="11">
        <v>385.54557592592755</v>
      </c>
      <c r="G189" s="11">
        <v>15.548842939817405</v>
      </c>
      <c r="H189" s="12">
        <v>362.55929872685374</v>
      </c>
      <c r="I189" s="10">
        <v>71</v>
      </c>
    </row>
    <row r="190" spans="1:9" x14ac:dyDescent="0.25">
      <c r="A190" s="10">
        <v>513</v>
      </c>
      <c r="B190" s="10">
        <v>1953</v>
      </c>
      <c r="C190" s="10" t="s">
        <v>286</v>
      </c>
      <c r="D190" s="10">
        <v>70</v>
      </c>
      <c r="E190" s="10">
        <v>753.3</v>
      </c>
      <c r="F190" s="11">
        <v>385.54557592592755</v>
      </c>
      <c r="G190" s="11">
        <v>13.548842939817405</v>
      </c>
      <c r="H190" s="12">
        <v>50.55929872685374</v>
      </c>
      <c r="I190" s="10">
        <v>285</v>
      </c>
    </row>
    <row r="191" spans="1:9" x14ac:dyDescent="0.25">
      <c r="A191" s="10">
        <v>370</v>
      </c>
      <c r="B191" s="10">
        <v>1961</v>
      </c>
      <c r="C191" s="10" t="s">
        <v>286</v>
      </c>
      <c r="D191" s="10">
        <v>1</v>
      </c>
      <c r="E191" s="10">
        <v>0.99</v>
      </c>
      <c r="F191" s="11">
        <v>385.54557592592755</v>
      </c>
      <c r="G191" s="11">
        <v>10.548842939817405</v>
      </c>
      <c r="H191" s="12">
        <v>182.55929872685374</v>
      </c>
      <c r="I191" s="10">
        <v>304</v>
      </c>
    </row>
    <row r="192" spans="1:9" x14ac:dyDescent="0.25">
      <c r="A192" s="10">
        <v>900</v>
      </c>
      <c r="B192" s="10">
        <v>1965</v>
      </c>
      <c r="C192" s="10" t="s">
        <v>287</v>
      </c>
      <c r="D192" s="10">
        <v>1</v>
      </c>
      <c r="E192" s="10">
        <v>0.99</v>
      </c>
      <c r="F192" s="11">
        <v>385.54557592592755</v>
      </c>
      <c r="G192" s="11">
        <v>10.548842939817405</v>
      </c>
      <c r="H192" s="12">
        <v>182.55929872685374</v>
      </c>
      <c r="I192" s="10">
        <v>304</v>
      </c>
    </row>
    <row r="193" spans="1:9" x14ac:dyDescent="0.25">
      <c r="A193" s="10">
        <v>792</v>
      </c>
      <c r="B193" s="10">
        <v>1963</v>
      </c>
      <c r="C193" s="10" t="s">
        <v>286</v>
      </c>
      <c r="D193" s="10">
        <v>3</v>
      </c>
      <c r="E193" s="10">
        <v>8.9700000000000006</v>
      </c>
      <c r="F193" s="11">
        <v>384.54557592592755</v>
      </c>
      <c r="G193" s="11">
        <v>7.5488429398174048</v>
      </c>
      <c r="H193" s="12">
        <v>29.55929872685374</v>
      </c>
      <c r="I193" s="10">
        <v>14</v>
      </c>
    </row>
    <row r="194" spans="1:9" x14ac:dyDescent="0.25">
      <c r="A194" s="10">
        <v>647</v>
      </c>
      <c r="B194" s="10">
        <v>1968</v>
      </c>
      <c r="C194" s="10" t="s">
        <v>287</v>
      </c>
      <c r="D194" s="10">
        <v>1</v>
      </c>
      <c r="E194" s="10">
        <v>9.99</v>
      </c>
      <c r="F194" s="11">
        <v>384.54557592592755</v>
      </c>
      <c r="G194" s="11">
        <v>1.5488429398174048</v>
      </c>
      <c r="H194" s="12">
        <v>383.55929872685374</v>
      </c>
      <c r="I194" s="10">
        <v>13</v>
      </c>
    </row>
    <row r="195" spans="1:9" x14ac:dyDescent="0.25">
      <c r="A195" s="10">
        <v>703</v>
      </c>
      <c r="B195" s="10">
        <v>1954</v>
      </c>
      <c r="C195" s="10" t="s">
        <v>287</v>
      </c>
      <c r="D195" s="10">
        <v>2</v>
      </c>
      <c r="E195" s="10">
        <v>3.98</v>
      </c>
      <c r="F195" s="11">
        <v>384.54557592592755</v>
      </c>
      <c r="G195" s="11">
        <v>1.5488429398174048</v>
      </c>
      <c r="H195" s="12">
        <v>72.55929872685374</v>
      </c>
      <c r="I195" s="10">
        <v>35</v>
      </c>
    </row>
    <row r="196" spans="1:9" x14ac:dyDescent="0.25">
      <c r="A196" s="10">
        <v>325</v>
      </c>
      <c r="B196" s="10">
        <v>1969</v>
      </c>
      <c r="C196" s="10" t="s">
        <v>286</v>
      </c>
      <c r="D196" s="10">
        <v>4</v>
      </c>
      <c r="E196" s="10">
        <v>20.96</v>
      </c>
      <c r="F196" s="11">
        <v>383.54557592592755</v>
      </c>
      <c r="G196" s="11">
        <v>7.5488429398174048</v>
      </c>
      <c r="H196" s="12">
        <v>265.55929872685374</v>
      </c>
      <c r="I196" s="10">
        <v>109</v>
      </c>
    </row>
    <row r="197" spans="1:9" x14ac:dyDescent="0.25">
      <c r="A197" s="10">
        <v>492</v>
      </c>
      <c r="B197" s="10">
        <v>1949</v>
      </c>
      <c r="C197" s="10" t="s">
        <v>287</v>
      </c>
      <c r="D197" s="10">
        <v>1</v>
      </c>
      <c r="E197" s="10">
        <v>0.99</v>
      </c>
      <c r="F197" s="11">
        <v>383.54557592592755</v>
      </c>
      <c r="G197" s="11">
        <v>1.5488429398174048</v>
      </c>
      <c r="H197" s="12">
        <v>157.55929872685374</v>
      </c>
      <c r="I197" s="10">
        <v>52</v>
      </c>
    </row>
    <row r="198" spans="1:9" x14ac:dyDescent="0.25">
      <c r="A198" s="10">
        <v>500</v>
      </c>
      <c r="B198" s="10">
        <v>1955</v>
      </c>
      <c r="C198" s="10" t="s">
        <v>287</v>
      </c>
      <c r="D198" s="10">
        <v>8</v>
      </c>
      <c r="E198" s="10">
        <v>67.91</v>
      </c>
      <c r="F198" s="11">
        <v>383.54557592592755</v>
      </c>
      <c r="G198" s="11">
        <v>1.5488429398174048</v>
      </c>
      <c r="H198" s="12">
        <v>226.55929872685374</v>
      </c>
      <c r="I198" s="10">
        <v>458</v>
      </c>
    </row>
    <row r="199" spans="1:9" x14ac:dyDescent="0.25">
      <c r="A199" s="10">
        <v>702</v>
      </c>
      <c r="B199" s="10">
        <v>1958</v>
      </c>
      <c r="C199" s="10" t="s">
        <v>286</v>
      </c>
      <c r="D199" s="10">
        <v>39</v>
      </c>
      <c r="E199" s="10">
        <v>473.71</v>
      </c>
      <c r="F199" s="11">
        <v>383.54557592592755</v>
      </c>
      <c r="G199" s="11">
        <v>1.5488429398174048</v>
      </c>
      <c r="H199" s="12">
        <v>30.55929872685374</v>
      </c>
      <c r="I199" s="10">
        <v>862</v>
      </c>
    </row>
    <row r="200" spans="1:9" x14ac:dyDescent="0.25">
      <c r="A200" s="10">
        <v>275</v>
      </c>
      <c r="B200" s="10">
        <v>1961</v>
      </c>
      <c r="C200" s="10" t="s">
        <v>287</v>
      </c>
      <c r="D200" s="10">
        <v>1</v>
      </c>
      <c r="E200" s="10">
        <v>0.99</v>
      </c>
      <c r="F200" s="11">
        <v>382.54557592592755</v>
      </c>
      <c r="G200" s="11">
        <v>23.548842939817405</v>
      </c>
      <c r="H200" s="12">
        <v>332.55929872685374</v>
      </c>
      <c r="I200" s="10">
        <v>104</v>
      </c>
    </row>
    <row r="201" spans="1:9" x14ac:dyDescent="0.25">
      <c r="A201" s="10">
        <v>118</v>
      </c>
      <c r="B201" s="10">
        <v>1947</v>
      </c>
      <c r="C201" s="10" t="s">
        <v>286</v>
      </c>
      <c r="D201" s="10">
        <v>2</v>
      </c>
      <c r="E201" s="10">
        <v>1.98</v>
      </c>
      <c r="F201" s="11">
        <v>380.54557592592755</v>
      </c>
      <c r="G201" s="11">
        <v>11.548842939817405</v>
      </c>
      <c r="H201" s="12">
        <v>231.55929872685374</v>
      </c>
      <c r="I201" s="10">
        <v>18</v>
      </c>
    </row>
    <row r="202" spans="1:9" x14ac:dyDescent="0.25">
      <c r="A202" s="10">
        <v>668</v>
      </c>
      <c r="B202" s="10">
        <v>1942</v>
      </c>
      <c r="C202" s="10" t="s">
        <v>286</v>
      </c>
      <c r="D202" s="10">
        <v>2</v>
      </c>
      <c r="E202" s="10">
        <v>14.98</v>
      </c>
      <c r="F202" s="11">
        <v>380.54557592592755</v>
      </c>
      <c r="G202" s="11">
        <v>1.5488429398174048</v>
      </c>
      <c r="H202" s="12">
        <v>237.55929872685374</v>
      </c>
      <c r="I202" s="10">
        <v>208</v>
      </c>
    </row>
    <row r="203" spans="1:9" x14ac:dyDescent="0.25">
      <c r="A203" s="10">
        <v>175</v>
      </c>
      <c r="B203" s="10">
        <v>1972</v>
      </c>
      <c r="C203" s="10" t="s">
        <v>286</v>
      </c>
      <c r="D203" s="10">
        <v>25</v>
      </c>
      <c r="E203" s="10">
        <v>124.75</v>
      </c>
      <c r="F203" s="11">
        <v>379.54557592592755</v>
      </c>
      <c r="G203" s="11">
        <v>23.548842939817405</v>
      </c>
      <c r="H203" s="12">
        <v>202.55929872685374</v>
      </c>
      <c r="I203" s="10">
        <v>184</v>
      </c>
    </row>
    <row r="204" spans="1:9" x14ac:dyDescent="0.25">
      <c r="A204" s="10">
        <v>190</v>
      </c>
      <c r="B204" s="10">
        <v>1948</v>
      </c>
      <c r="C204" s="10" t="s">
        <v>286</v>
      </c>
      <c r="D204" s="10">
        <v>2</v>
      </c>
      <c r="E204" s="10">
        <v>2.99</v>
      </c>
      <c r="F204" s="11">
        <v>379.54557592592755</v>
      </c>
      <c r="G204" s="11">
        <v>6.5488429398174048</v>
      </c>
      <c r="H204" s="12">
        <v>81.55929872685374</v>
      </c>
      <c r="I204" s="10">
        <v>59</v>
      </c>
    </row>
    <row r="205" spans="1:9" x14ac:dyDescent="0.25">
      <c r="A205" s="10">
        <v>715</v>
      </c>
      <c r="B205" s="10">
        <v>1949</v>
      </c>
      <c r="C205" s="10" t="s">
        <v>287</v>
      </c>
      <c r="D205" s="10">
        <v>5</v>
      </c>
      <c r="E205" s="10">
        <v>36.950000000000003</v>
      </c>
      <c r="F205" s="11">
        <v>379.54557592592755</v>
      </c>
      <c r="G205" s="11">
        <v>1.5488429398174048</v>
      </c>
      <c r="H205" s="12">
        <v>38.55929872685374</v>
      </c>
      <c r="I205" s="10">
        <v>294</v>
      </c>
    </row>
    <row r="206" spans="1:9" x14ac:dyDescent="0.25">
      <c r="A206" s="10">
        <v>747</v>
      </c>
      <c r="B206" s="10">
        <v>1951</v>
      </c>
      <c r="C206" s="10" t="s">
        <v>287</v>
      </c>
      <c r="D206" s="10">
        <v>1</v>
      </c>
      <c r="E206" s="10">
        <v>1.99</v>
      </c>
      <c r="F206" s="11">
        <v>378.54557592592755</v>
      </c>
      <c r="G206" s="11">
        <v>29.548842939817405</v>
      </c>
      <c r="H206" s="12">
        <v>34.55929872685374</v>
      </c>
      <c r="I206" s="10">
        <v>4</v>
      </c>
    </row>
    <row r="207" spans="1:9" x14ac:dyDescent="0.25">
      <c r="A207" s="10">
        <v>676</v>
      </c>
      <c r="B207" s="10">
        <v>1955</v>
      </c>
      <c r="C207" s="10" t="s">
        <v>286</v>
      </c>
      <c r="D207" s="10">
        <v>1</v>
      </c>
      <c r="E207" s="10">
        <v>0.99</v>
      </c>
      <c r="F207" s="11">
        <v>378.54557592592755</v>
      </c>
      <c r="G207" s="11">
        <v>21.548842939817405</v>
      </c>
      <c r="H207" s="12">
        <v>378.55929872685374</v>
      </c>
      <c r="I207" s="10">
        <v>38</v>
      </c>
    </row>
    <row r="208" spans="1:9" x14ac:dyDescent="0.25">
      <c r="A208" s="10">
        <v>701</v>
      </c>
      <c r="B208" s="10">
        <v>1948</v>
      </c>
      <c r="C208" s="10" t="s">
        <v>287</v>
      </c>
      <c r="D208" s="10">
        <v>3</v>
      </c>
      <c r="E208" s="10">
        <v>110.97</v>
      </c>
      <c r="F208" s="11">
        <v>378.54557592592755</v>
      </c>
      <c r="G208" s="11">
        <v>17.548842939817405</v>
      </c>
      <c r="H208" s="12">
        <v>377.55929872685374</v>
      </c>
      <c r="I208" s="10">
        <v>273</v>
      </c>
    </row>
    <row r="209" spans="1:9" x14ac:dyDescent="0.25">
      <c r="A209" s="10">
        <v>750</v>
      </c>
      <c r="B209" s="10">
        <v>1958</v>
      </c>
      <c r="C209" s="10" t="s">
        <v>286</v>
      </c>
      <c r="D209" s="10">
        <v>1</v>
      </c>
      <c r="E209" s="10">
        <v>1.98</v>
      </c>
      <c r="F209" s="11">
        <v>378.54557592592755</v>
      </c>
      <c r="G209" s="11">
        <v>1.5488429398174048</v>
      </c>
      <c r="H209" s="12">
        <v>266.55929872685374</v>
      </c>
      <c r="I209" s="10">
        <v>478</v>
      </c>
    </row>
    <row r="210" spans="1:9" x14ac:dyDescent="0.25">
      <c r="A210" s="10">
        <v>754</v>
      </c>
      <c r="B210" s="10">
        <v>1962</v>
      </c>
      <c r="C210" s="10" t="s">
        <v>286</v>
      </c>
      <c r="D210" s="10">
        <v>4</v>
      </c>
      <c r="E210" s="10">
        <v>16.96</v>
      </c>
      <c r="F210" s="11">
        <v>377.54557592592755</v>
      </c>
      <c r="G210" s="11">
        <v>28.548842939817405</v>
      </c>
      <c r="H210" s="12">
        <v>302.55929872685374</v>
      </c>
      <c r="I210" s="10">
        <v>38</v>
      </c>
    </row>
    <row r="211" spans="1:9" x14ac:dyDescent="0.25">
      <c r="A211" s="10">
        <v>791</v>
      </c>
      <c r="B211" s="10">
        <v>1942</v>
      </c>
      <c r="C211" s="10" t="s">
        <v>287</v>
      </c>
      <c r="D211" s="10">
        <v>2</v>
      </c>
      <c r="E211" s="10">
        <v>6.98</v>
      </c>
      <c r="F211" s="11">
        <v>377.54557592592755</v>
      </c>
      <c r="G211" s="11">
        <v>24.548842939817405</v>
      </c>
      <c r="H211" s="12">
        <v>325.55929872685374</v>
      </c>
      <c r="I211" s="10">
        <v>162</v>
      </c>
    </row>
    <row r="212" spans="1:9" x14ac:dyDescent="0.25">
      <c r="A212" s="10">
        <v>81</v>
      </c>
      <c r="B212" s="10">
        <v>1973</v>
      </c>
      <c r="C212" s="10" t="s">
        <v>287</v>
      </c>
      <c r="D212" s="10">
        <v>8</v>
      </c>
      <c r="E212" s="10">
        <v>46.92</v>
      </c>
      <c r="F212" s="11">
        <v>377.54557592592755</v>
      </c>
      <c r="G212" s="11">
        <v>18.548842939817405</v>
      </c>
      <c r="H212" s="12">
        <v>351.55929872685374</v>
      </c>
      <c r="I212" s="10">
        <v>58</v>
      </c>
    </row>
    <row r="213" spans="1:9" x14ac:dyDescent="0.25">
      <c r="A213" s="10">
        <v>193</v>
      </c>
      <c r="B213" s="10">
        <v>1951</v>
      </c>
      <c r="C213" s="10" t="s">
        <v>287</v>
      </c>
      <c r="D213" s="10">
        <v>1</v>
      </c>
      <c r="E213" s="10">
        <v>0.99</v>
      </c>
      <c r="F213" s="11">
        <v>377.54557592592755</v>
      </c>
      <c r="G213" s="11">
        <v>2.5488429398174048</v>
      </c>
      <c r="H213" s="12">
        <v>368.55929872685374</v>
      </c>
      <c r="I213" s="10">
        <v>369</v>
      </c>
    </row>
    <row r="214" spans="1:9" x14ac:dyDescent="0.25">
      <c r="A214" s="10">
        <v>273</v>
      </c>
      <c r="B214" s="10">
        <v>1964</v>
      </c>
      <c r="C214" s="10" t="s">
        <v>287</v>
      </c>
      <c r="D214" s="10">
        <v>4</v>
      </c>
      <c r="E214" s="10">
        <v>20.96</v>
      </c>
      <c r="F214" s="11">
        <v>377.54557592592755</v>
      </c>
      <c r="G214" s="11">
        <v>1.5488429398174048</v>
      </c>
      <c r="H214" s="12">
        <v>347.55929872685374</v>
      </c>
      <c r="I214" s="10">
        <v>222</v>
      </c>
    </row>
    <row r="215" spans="1:9" x14ac:dyDescent="0.25">
      <c r="A215" s="10">
        <v>678</v>
      </c>
      <c r="B215" s="10">
        <v>1973</v>
      </c>
      <c r="C215" s="10" t="s">
        <v>286</v>
      </c>
      <c r="D215" s="10">
        <v>4</v>
      </c>
      <c r="E215" s="10">
        <v>20.97</v>
      </c>
      <c r="F215" s="11">
        <v>377.54557592592755</v>
      </c>
      <c r="G215" s="11">
        <v>1.5488429398174048</v>
      </c>
      <c r="H215" s="12">
        <v>158.55929872685374</v>
      </c>
      <c r="I215" s="10">
        <v>1072</v>
      </c>
    </row>
    <row r="216" spans="1:9" x14ac:dyDescent="0.25">
      <c r="A216" s="10">
        <v>766</v>
      </c>
      <c r="B216" s="10">
        <v>1965</v>
      </c>
      <c r="C216" s="10" t="s">
        <v>286</v>
      </c>
      <c r="D216" s="10">
        <v>5</v>
      </c>
      <c r="E216" s="10">
        <v>21.97</v>
      </c>
      <c r="F216" s="11">
        <v>377.54557592592755</v>
      </c>
      <c r="G216" s="11">
        <v>1.5488429398174048</v>
      </c>
      <c r="H216" s="12">
        <v>7.5592987268537399</v>
      </c>
      <c r="I216" s="10">
        <v>342</v>
      </c>
    </row>
    <row r="217" spans="1:9" x14ac:dyDescent="0.25">
      <c r="A217" s="10">
        <v>69</v>
      </c>
      <c r="B217" s="10">
        <v>1972</v>
      </c>
      <c r="C217" s="10" t="s">
        <v>286</v>
      </c>
      <c r="D217" s="10">
        <v>4</v>
      </c>
      <c r="E217" s="10">
        <v>12.96</v>
      </c>
      <c r="F217" s="11">
        <v>376.54557592592755</v>
      </c>
      <c r="G217" s="11">
        <v>9.5488429398174048</v>
      </c>
      <c r="H217" s="12">
        <v>371.55929872685374</v>
      </c>
      <c r="I217" s="10">
        <v>29</v>
      </c>
    </row>
    <row r="218" spans="1:9" x14ac:dyDescent="0.25">
      <c r="A218" s="10">
        <v>818</v>
      </c>
      <c r="B218" s="10">
        <v>1990</v>
      </c>
      <c r="C218" s="10" t="s">
        <v>286</v>
      </c>
      <c r="D218" s="10">
        <v>3</v>
      </c>
      <c r="E218" s="10">
        <v>7.98</v>
      </c>
      <c r="F218" s="11">
        <v>375.54557592592755</v>
      </c>
      <c r="G218" s="11">
        <v>22.548842939817405</v>
      </c>
      <c r="H218" s="12">
        <v>141.55929872685374</v>
      </c>
      <c r="I218" s="10">
        <v>491</v>
      </c>
    </row>
    <row r="219" spans="1:9" x14ac:dyDescent="0.25">
      <c r="A219" s="10">
        <v>429</v>
      </c>
      <c r="B219" s="10">
        <v>1948</v>
      </c>
      <c r="C219" s="10" t="s">
        <v>286</v>
      </c>
      <c r="D219" s="10">
        <v>9</v>
      </c>
      <c r="E219" s="10">
        <v>45.91</v>
      </c>
      <c r="F219" s="11">
        <v>373.54557592592755</v>
      </c>
      <c r="G219" s="11">
        <v>1.5488429398174048</v>
      </c>
      <c r="H219" s="12">
        <v>115.55929872685374</v>
      </c>
      <c r="I219" s="10">
        <v>635</v>
      </c>
    </row>
    <row r="220" spans="1:9" x14ac:dyDescent="0.25">
      <c r="A220" s="10">
        <v>491</v>
      </c>
      <c r="B220" s="10">
        <v>1985</v>
      </c>
      <c r="C220" s="10" t="s">
        <v>286</v>
      </c>
      <c r="D220" s="10">
        <v>1</v>
      </c>
      <c r="E220" s="10">
        <v>0.99</v>
      </c>
      <c r="F220" s="11">
        <v>372.54557592592755</v>
      </c>
      <c r="G220" s="11">
        <v>24.548842939817405</v>
      </c>
      <c r="H220" s="12">
        <v>222.55929872685374</v>
      </c>
      <c r="I220" s="10">
        <v>26</v>
      </c>
    </row>
    <row r="221" spans="1:9" x14ac:dyDescent="0.25">
      <c r="A221" s="10">
        <v>126</v>
      </c>
      <c r="B221" s="10">
        <v>1944</v>
      </c>
      <c r="C221" s="10" t="s">
        <v>286</v>
      </c>
      <c r="D221" s="10">
        <v>7</v>
      </c>
      <c r="E221" s="10">
        <v>39.96</v>
      </c>
      <c r="F221" s="11">
        <v>372.54557592592755</v>
      </c>
      <c r="G221" s="11">
        <v>4.5488429398174048</v>
      </c>
      <c r="H221" s="12">
        <v>4.5592987268537399</v>
      </c>
      <c r="I221" s="10">
        <v>376</v>
      </c>
    </row>
    <row r="222" spans="1:9" x14ac:dyDescent="0.25">
      <c r="A222" s="10">
        <v>123</v>
      </c>
      <c r="B222" s="10">
        <v>1955</v>
      </c>
      <c r="C222" s="10" t="s">
        <v>287</v>
      </c>
      <c r="D222" s="10">
        <v>20</v>
      </c>
      <c r="E222" s="10">
        <v>866.81</v>
      </c>
      <c r="F222" s="11">
        <v>372.54557592592755</v>
      </c>
      <c r="G222" s="11">
        <v>2.5488429398174048</v>
      </c>
      <c r="H222" s="12">
        <v>150.55929872685374</v>
      </c>
      <c r="I222" s="10">
        <v>315</v>
      </c>
    </row>
    <row r="223" spans="1:9" x14ac:dyDescent="0.25">
      <c r="A223" s="10">
        <v>588</v>
      </c>
      <c r="B223" s="10">
        <v>1971</v>
      </c>
      <c r="C223" s="10" t="s">
        <v>287</v>
      </c>
      <c r="D223" s="10">
        <v>7</v>
      </c>
      <c r="E223" s="10">
        <v>7.93</v>
      </c>
      <c r="F223" s="11">
        <v>372.54557592592755</v>
      </c>
      <c r="G223" s="11">
        <v>2.5488429398174048</v>
      </c>
      <c r="H223" s="12">
        <v>194.55929872685374</v>
      </c>
      <c r="I223" s="10">
        <v>721</v>
      </c>
    </row>
    <row r="224" spans="1:9" x14ac:dyDescent="0.25">
      <c r="A224" s="10">
        <v>474</v>
      </c>
      <c r="B224" s="10">
        <v>1970</v>
      </c>
      <c r="C224" s="10" t="s">
        <v>287</v>
      </c>
      <c r="D224" s="10">
        <v>7</v>
      </c>
      <c r="E224" s="10">
        <v>50.94</v>
      </c>
      <c r="F224" s="11">
        <v>372.54557592592755</v>
      </c>
      <c r="G224" s="11">
        <v>1.5488429398174048</v>
      </c>
      <c r="H224" s="12">
        <v>101.55929872685374</v>
      </c>
      <c r="I224" s="10">
        <v>306</v>
      </c>
    </row>
    <row r="225" spans="1:9" x14ac:dyDescent="0.25">
      <c r="A225" s="10">
        <v>636</v>
      </c>
      <c r="B225" s="10">
        <v>1965</v>
      </c>
      <c r="C225" s="10" t="s">
        <v>287</v>
      </c>
      <c r="D225" s="10">
        <v>5</v>
      </c>
      <c r="E225" s="10">
        <v>151.94999999999999</v>
      </c>
      <c r="F225" s="11">
        <v>372.54557592592755</v>
      </c>
      <c r="G225" s="11">
        <v>0.54884293981740484</v>
      </c>
      <c r="H225" s="12">
        <v>38.55929872685374</v>
      </c>
      <c r="I225" s="10">
        <v>543</v>
      </c>
    </row>
    <row r="226" spans="1:9" x14ac:dyDescent="0.25">
      <c r="A226" s="10">
        <v>917</v>
      </c>
      <c r="B226" s="10">
        <v>1979</v>
      </c>
      <c r="C226" s="10" t="s">
        <v>287</v>
      </c>
      <c r="D226" s="10">
        <v>8</v>
      </c>
      <c r="E226" s="10">
        <v>23.93</v>
      </c>
      <c r="F226" s="11">
        <v>371.54557592592755</v>
      </c>
      <c r="G226" s="11">
        <v>15.548842939817405</v>
      </c>
      <c r="H226" s="12">
        <v>37.55929872685374</v>
      </c>
      <c r="I226" s="10">
        <v>114</v>
      </c>
    </row>
    <row r="227" spans="1:9" x14ac:dyDescent="0.25">
      <c r="A227" s="10">
        <v>945</v>
      </c>
      <c r="B227" s="10">
        <v>1953</v>
      </c>
      <c r="C227" s="10" t="s">
        <v>287</v>
      </c>
      <c r="D227" s="10">
        <v>1</v>
      </c>
      <c r="E227" s="10">
        <v>1.99</v>
      </c>
      <c r="F227" s="11">
        <v>371.54557592592755</v>
      </c>
      <c r="G227" s="11">
        <v>11.548842939817405</v>
      </c>
      <c r="H227" s="12">
        <v>364.55929872685374</v>
      </c>
      <c r="I227" s="10">
        <v>11</v>
      </c>
    </row>
    <row r="228" spans="1:9" x14ac:dyDescent="0.25">
      <c r="A228" s="10">
        <v>635</v>
      </c>
      <c r="B228" s="10">
        <v>1958</v>
      </c>
      <c r="C228" s="10" t="s">
        <v>287</v>
      </c>
      <c r="D228" s="10">
        <v>2</v>
      </c>
      <c r="E228" s="10">
        <v>1.98</v>
      </c>
      <c r="F228" s="11">
        <v>371.54557592592755</v>
      </c>
      <c r="G228" s="11">
        <v>1.5488429398174048</v>
      </c>
      <c r="H228" s="12">
        <v>262.55929872685374</v>
      </c>
      <c r="I228" s="10">
        <v>742</v>
      </c>
    </row>
    <row r="229" spans="1:9" x14ac:dyDescent="0.25">
      <c r="A229" s="10">
        <v>252</v>
      </c>
      <c r="B229" s="10">
        <v>1956</v>
      </c>
      <c r="C229" s="10" t="s">
        <v>286</v>
      </c>
      <c r="D229" s="10">
        <v>1</v>
      </c>
      <c r="E229" s="10">
        <v>4.99</v>
      </c>
      <c r="F229" s="11">
        <v>369.54557592592755</v>
      </c>
      <c r="G229" s="11">
        <v>20.548842939817405</v>
      </c>
      <c r="H229" s="12">
        <v>367.55929872685374</v>
      </c>
      <c r="I229" s="10">
        <v>29</v>
      </c>
    </row>
    <row r="230" spans="1:9" x14ac:dyDescent="0.25">
      <c r="A230" s="10">
        <v>150</v>
      </c>
      <c r="B230" s="10">
        <v>1982</v>
      </c>
      <c r="C230" s="10" t="s">
        <v>286</v>
      </c>
      <c r="D230" s="10">
        <v>17</v>
      </c>
      <c r="E230" s="10">
        <v>174.84</v>
      </c>
      <c r="F230" s="11">
        <v>368.54557592592755</v>
      </c>
      <c r="G230" s="11">
        <v>2.5488429398174048</v>
      </c>
      <c r="H230" s="12">
        <v>4.5592987268537399</v>
      </c>
      <c r="I230" s="10">
        <v>263</v>
      </c>
    </row>
    <row r="231" spans="1:9" x14ac:dyDescent="0.25">
      <c r="A231" s="10">
        <v>783</v>
      </c>
      <c r="B231" s="10">
        <v>1963</v>
      </c>
      <c r="C231" s="10" t="s">
        <v>286</v>
      </c>
      <c r="D231" s="10">
        <v>5</v>
      </c>
      <c r="E231" s="10">
        <v>30.95</v>
      </c>
      <c r="F231" s="11">
        <v>366.54557592592755</v>
      </c>
      <c r="G231" s="11">
        <v>8.5488429398174048</v>
      </c>
      <c r="H231" s="12">
        <v>220.55929872685374</v>
      </c>
      <c r="I231" s="10">
        <v>334</v>
      </c>
    </row>
    <row r="232" spans="1:9" x14ac:dyDescent="0.25">
      <c r="A232" s="10">
        <v>699</v>
      </c>
      <c r="B232" s="10">
        <v>1959</v>
      </c>
      <c r="C232" s="10" t="s">
        <v>286</v>
      </c>
      <c r="D232" s="10">
        <v>2</v>
      </c>
      <c r="E232" s="10">
        <v>5.98</v>
      </c>
      <c r="F232" s="11">
        <v>366.54557592592755</v>
      </c>
      <c r="G232" s="11">
        <v>2.5488429398174048</v>
      </c>
      <c r="H232" s="12">
        <v>365.55929872685374</v>
      </c>
      <c r="I232" s="10">
        <v>60</v>
      </c>
    </row>
    <row r="233" spans="1:9" x14ac:dyDescent="0.25">
      <c r="A233" s="10">
        <v>557</v>
      </c>
      <c r="B233" s="10">
        <v>1935</v>
      </c>
      <c r="C233" s="10" t="s">
        <v>286</v>
      </c>
      <c r="D233" s="10">
        <v>1</v>
      </c>
      <c r="E233" s="10">
        <v>0.99</v>
      </c>
      <c r="F233" s="11">
        <v>363.54557592592755</v>
      </c>
      <c r="G233" s="11">
        <v>6.5488429398174048</v>
      </c>
      <c r="H233" s="12">
        <v>83.55929872685374</v>
      </c>
      <c r="I233" s="10">
        <v>818</v>
      </c>
    </row>
    <row r="234" spans="1:9" x14ac:dyDescent="0.25">
      <c r="A234" s="10">
        <v>77</v>
      </c>
      <c r="B234" s="10">
        <v>1970</v>
      </c>
      <c r="C234" s="10" t="s">
        <v>286</v>
      </c>
      <c r="D234" s="10">
        <v>15</v>
      </c>
      <c r="E234" s="10">
        <v>147.87</v>
      </c>
      <c r="F234" s="11">
        <v>363.54557592592755</v>
      </c>
      <c r="G234" s="11">
        <v>4.5488429398174048</v>
      </c>
      <c r="H234" s="12">
        <v>14.55929872685374</v>
      </c>
      <c r="I234" s="10">
        <v>43</v>
      </c>
    </row>
    <row r="235" spans="1:9" x14ac:dyDescent="0.25">
      <c r="A235" s="10">
        <v>266</v>
      </c>
      <c r="B235" s="10">
        <v>1970</v>
      </c>
      <c r="C235" s="10" t="s">
        <v>286</v>
      </c>
      <c r="D235" s="10">
        <v>13</v>
      </c>
      <c r="E235" s="10">
        <v>279.91000000000003</v>
      </c>
      <c r="F235" s="11">
        <v>363.54557592592755</v>
      </c>
      <c r="G235" s="11">
        <v>1.5488429398174048</v>
      </c>
      <c r="H235" s="12">
        <v>83.55929872685374</v>
      </c>
      <c r="I235" s="10">
        <v>542</v>
      </c>
    </row>
    <row r="236" spans="1:9" x14ac:dyDescent="0.25">
      <c r="A236" s="10">
        <v>207</v>
      </c>
      <c r="B236" s="10">
        <v>1962</v>
      </c>
      <c r="C236" s="10" t="s">
        <v>287</v>
      </c>
      <c r="D236" s="10">
        <v>12</v>
      </c>
      <c r="E236" s="10">
        <v>69.92</v>
      </c>
      <c r="F236" s="11">
        <v>363.54557592592755</v>
      </c>
      <c r="G236" s="11">
        <v>0.54884293981740484</v>
      </c>
      <c r="H236" s="12">
        <v>4.5592987268537399</v>
      </c>
      <c r="I236" s="10">
        <v>1421</v>
      </c>
    </row>
    <row r="237" spans="1:9" x14ac:dyDescent="0.25">
      <c r="A237" s="10">
        <v>927</v>
      </c>
      <c r="B237" s="10">
        <v>1942</v>
      </c>
      <c r="C237" s="10" t="s">
        <v>287</v>
      </c>
      <c r="D237" s="10">
        <v>1</v>
      </c>
      <c r="E237" s="10">
        <v>4.99</v>
      </c>
      <c r="F237" s="11">
        <v>362.54557592592755</v>
      </c>
      <c r="G237" s="11">
        <v>3.5488429398174048</v>
      </c>
      <c r="H237" s="12">
        <v>361.55929872685374</v>
      </c>
      <c r="I237" s="10">
        <v>5</v>
      </c>
    </row>
    <row r="238" spans="1:9" x14ac:dyDescent="0.25">
      <c r="A238" s="10">
        <v>576</v>
      </c>
      <c r="B238" s="10">
        <v>1970</v>
      </c>
      <c r="C238" s="10" t="s">
        <v>286</v>
      </c>
      <c r="D238" s="10">
        <v>6</v>
      </c>
      <c r="E238" s="10">
        <v>16.96</v>
      </c>
      <c r="F238" s="11">
        <v>362.54557592592755</v>
      </c>
      <c r="G238" s="11">
        <v>2.5488429398174048</v>
      </c>
      <c r="H238" s="12">
        <v>10.55929872685374</v>
      </c>
      <c r="I238" s="10">
        <v>217</v>
      </c>
    </row>
    <row r="239" spans="1:9" x14ac:dyDescent="0.25">
      <c r="A239" s="10">
        <v>729</v>
      </c>
      <c r="B239" s="10">
        <v>1958</v>
      </c>
      <c r="C239" s="10" t="s">
        <v>286</v>
      </c>
      <c r="D239" s="10">
        <v>2</v>
      </c>
      <c r="E239" s="10">
        <v>10.98</v>
      </c>
      <c r="F239" s="11">
        <v>362.54557592592755</v>
      </c>
      <c r="G239" s="11">
        <v>1.5488429398174048</v>
      </c>
      <c r="H239" s="12">
        <v>348.55929872685374</v>
      </c>
      <c r="I239" s="10">
        <v>671</v>
      </c>
    </row>
    <row r="240" spans="1:9" x14ac:dyDescent="0.25">
      <c r="A240" s="10">
        <v>918</v>
      </c>
      <c r="B240" s="10">
        <v>1956</v>
      </c>
      <c r="C240" s="10" t="s">
        <v>286</v>
      </c>
      <c r="D240" s="10">
        <v>4</v>
      </c>
      <c r="E240" s="10">
        <v>15.97</v>
      </c>
      <c r="F240" s="11">
        <v>361.54557592592755</v>
      </c>
      <c r="G240" s="11">
        <v>27.548842939817405</v>
      </c>
      <c r="H240" s="12">
        <v>29.55929872685374</v>
      </c>
      <c r="I240" s="10">
        <v>42</v>
      </c>
    </row>
    <row r="241" spans="1:9" x14ac:dyDescent="0.25">
      <c r="A241" s="10">
        <v>741</v>
      </c>
      <c r="B241" s="10">
        <v>1941</v>
      </c>
      <c r="C241" s="10" t="s">
        <v>286</v>
      </c>
      <c r="D241" s="10">
        <v>10</v>
      </c>
      <c r="E241" s="10">
        <v>63.92</v>
      </c>
      <c r="F241" s="11">
        <v>361.54557592592755</v>
      </c>
      <c r="G241" s="11">
        <v>6.5488429398174048</v>
      </c>
      <c r="H241" s="12">
        <v>33.55929872685374</v>
      </c>
      <c r="I241" s="10">
        <v>203</v>
      </c>
    </row>
    <row r="242" spans="1:9" x14ac:dyDescent="0.25">
      <c r="A242" s="10">
        <v>16</v>
      </c>
      <c r="B242" s="10">
        <v>1964</v>
      </c>
      <c r="C242" s="10" t="s">
        <v>287</v>
      </c>
      <c r="D242" s="10">
        <v>9</v>
      </c>
      <c r="E242" s="10">
        <v>44.91</v>
      </c>
      <c r="F242" s="11">
        <v>359.54557592592755</v>
      </c>
      <c r="G242" s="11">
        <v>21.548842939817405</v>
      </c>
      <c r="H242" s="12">
        <v>352.55929872685374</v>
      </c>
      <c r="I242" s="10">
        <v>7</v>
      </c>
    </row>
    <row r="243" spans="1:9" x14ac:dyDescent="0.25">
      <c r="A243" s="10">
        <v>543</v>
      </c>
      <c r="B243" s="10">
        <v>1970</v>
      </c>
      <c r="C243" s="10" t="s">
        <v>287</v>
      </c>
      <c r="D243" s="10">
        <v>3</v>
      </c>
      <c r="E243" s="10">
        <v>21.97</v>
      </c>
      <c r="F243" s="11">
        <v>359.54557592592755</v>
      </c>
      <c r="G243" s="11">
        <v>3.5488429398174048</v>
      </c>
      <c r="H243" s="12">
        <v>270.55929872685374</v>
      </c>
      <c r="I243" s="10">
        <v>13</v>
      </c>
    </row>
    <row r="244" spans="1:9" x14ac:dyDescent="0.25">
      <c r="A244" s="10">
        <v>838</v>
      </c>
      <c r="B244" s="10">
        <v>1957</v>
      </c>
      <c r="C244" s="10" t="s">
        <v>286</v>
      </c>
      <c r="D244" s="10">
        <v>3</v>
      </c>
      <c r="E244" s="10">
        <v>13.94</v>
      </c>
      <c r="F244" s="11">
        <v>358.54557592592755</v>
      </c>
      <c r="G244" s="11">
        <v>14.548842939817405</v>
      </c>
      <c r="H244" s="12">
        <v>208.55929872685374</v>
      </c>
      <c r="I244" s="10">
        <v>1351</v>
      </c>
    </row>
    <row r="245" spans="1:9" x14ac:dyDescent="0.25">
      <c r="A245" s="10">
        <v>661</v>
      </c>
      <c r="B245" s="10">
        <v>1974</v>
      </c>
      <c r="C245" s="10" t="s">
        <v>287</v>
      </c>
      <c r="D245" s="10">
        <v>7</v>
      </c>
      <c r="E245" s="10">
        <v>68.94</v>
      </c>
      <c r="F245" s="11">
        <v>358.54557592592755</v>
      </c>
      <c r="G245" s="11">
        <v>1.5488429398174048</v>
      </c>
      <c r="H245" s="12">
        <v>6.5592987268537399</v>
      </c>
      <c r="I245" s="10">
        <v>254</v>
      </c>
    </row>
    <row r="246" spans="1:9" x14ac:dyDescent="0.25">
      <c r="A246" s="10">
        <v>174</v>
      </c>
      <c r="B246" s="10">
        <v>1962</v>
      </c>
      <c r="C246" s="10" t="s">
        <v>287</v>
      </c>
      <c r="D246" s="10">
        <v>9</v>
      </c>
      <c r="E246" s="10">
        <v>25.91</v>
      </c>
      <c r="F246" s="11">
        <v>356.54557592592755</v>
      </c>
      <c r="G246" s="11">
        <v>18.548842939817405</v>
      </c>
      <c r="H246" s="12">
        <v>231.55929872685374</v>
      </c>
      <c r="I246" s="10">
        <v>872</v>
      </c>
    </row>
    <row r="247" spans="1:9" x14ac:dyDescent="0.25">
      <c r="A247" s="10">
        <v>191</v>
      </c>
      <c r="B247" s="10">
        <v>1954</v>
      </c>
      <c r="C247" s="10" t="s">
        <v>287</v>
      </c>
      <c r="D247" s="10">
        <v>10</v>
      </c>
      <c r="E247" s="10">
        <v>47.9</v>
      </c>
      <c r="F247" s="11">
        <v>356.54557592592755</v>
      </c>
      <c r="G247" s="11">
        <v>3.5488429398174048</v>
      </c>
      <c r="H247" s="12">
        <v>307.55929872685374</v>
      </c>
      <c r="I247" s="10">
        <v>438</v>
      </c>
    </row>
    <row r="248" spans="1:9" x14ac:dyDescent="0.25">
      <c r="A248" s="10">
        <v>181</v>
      </c>
      <c r="B248" s="10">
        <v>1950</v>
      </c>
      <c r="C248" s="10" t="s">
        <v>286</v>
      </c>
      <c r="D248" s="10">
        <v>11</v>
      </c>
      <c r="E248" s="10">
        <v>28.91</v>
      </c>
      <c r="F248" s="11">
        <v>354.54557592592755</v>
      </c>
      <c r="G248" s="11">
        <v>9.5488429398174048</v>
      </c>
      <c r="H248" s="12">
        <v>18.55929872685374</v>
      </c>
      <c r="I248" s="10">
        <v>333</v>
      </c>
    </row>
    <row r="249" spans="1:9" x14ac:dyDescent="0.25">
      <c r="A249" s="10">
        <v>839</v>
      </c>
      <c r="B249" s="10">
        <v>1944</v>
      </c>
      <c r="C249" s="10" t="s">
        <v>286</v>
      </c>
      <c r="D249" s="10">
        <v>3</v>
      </c>
      <c r="E249" s="10">
        <v>7.97</v>
      </c>
      <c r="F249" s="11">
        <v>354.54557592592755</v>
      </c>
      <c r="G249" s="11">
        <v>3.5488429398174048</v>
      </c>
      <c r="H249" s="12">
        <v>345.55929872685374</v>
      </c>
      <c r="I249" s="10">
        <v>59</v>
      </c>
    </row>
    <row r="250" spans="1:9" x14ac:dyDescent="0.25">
      <c r="A250" s="10">
        <v>846</v>
      </c>
      <c r="B250" s="10">
        <v>1978</v>
      </c>
      <c r="C250" s="10" t="s">
        <v>287</v>
      </c>
      <c r="D250" s="10">
        <v>3</v>
      </c>
      <c r="E250" s="10">
        <v>4.97</v>
      </c>
      <c r="F250" s="11">
        <v>353.54557592592755</v>
      </c>
      <c r="G250" s="11">
        <v>23.548842939817405</v>
      </c>
      <c r="H250" s="12">
        <v>143.55929872685374</v>
      </c>
      <c r="I250" s="10">
        <v>455</v>
      </c>
    </row>
    <row r="251" spans="1:9" x14ac:dyDescent="0.25">
      <c r="A251" s="10">
        <v>99</v>
      </c>
      <c r="B251" s="10">
        <v>1946</v>
      </c>
      <c r="C251" s="10" t="s">
        <v>286</v>
      </c>
      <c r="D251" s="10">
        <v>1</v>
      </c>
      <c r="E251" s="10">
        <v>1.99</v>
      </c>
      <c r="F251" s="11">
        <v>353.54557592592755</v>
      </c>
      <c r="G251" s="11">
        <v>13.548842939817405</v>
      </c>
      <c r="H251" s="12">
        <v>351.55929872685374</v>
      </c>
      <c r="I251" s="10">
        <v>14</v>
      </c>
    </row>
    <row r="252" spans="1:9" x14ac:dyDescent="0.25">
      <c r="A252" s="10">
        <v>176</v>
      </c>
      <c r="B252" s="10">
        <v>1957</v>
      </c>
      <c r="C252" s="10" t="s">
        <v>287</v>
      </c>
      <c r="D252" s="10">
        <v>7</v>
      </c>
      <c r="E252" s="10">
        <v>7.94</v>
      </c>
      <c r="F252" s="11">
        <v>352.54557592592755</v>
      </c>
      <c r="G252" s="11">
        <v>4.5488429398174048</v>
      </c>
      <c r="H252" s="12">
        <v>108.55929872685374</v>
      </c>
      <c r="I252" s="10">
        <v>177</v>
      </c>
    </row>
    <row r="253" spans="1:9" x14ac:dyDescent="0.25">
      <c r="A253" s="10">
        <v>229</v>
      </c>
      <c r="B253" s="10">
        <v>1945</v>
      </c>
      <c r="C253" s="10" t="s">
        <v>287</v>
      </c>
      <c r="D253" s="10">
        <v>5</v>
      </c>
      <c r="E253" s="10">
        <v>32.950000000000003</v>
      </c>
      <c r="F253" s="11">
        <v>351.54557592592755</v>
      </c>
      <c r="G253" s="11">
        <v>29.548842939817405</v>
      </c>
      <c r="H253" s="12">
        <v>289.55929872685374</v>
      </c>
      <c r="I253" s="10">
        <v>93</v>
      </c>
    </row>
    <row r="254" spans="1:9" x14ac:dyDescent="0.25">
      <c r="A254" s="10">
        <v>834</v>
      </c>
      <c r="B254" s="10">
        <v>1966</v>
      </c>
      <c r="C254" s="10" t="s">
        <v>286</v>
      </c>
      <c r="D254" s="10">
        <v>5</v>
      </c>
      <c r="E254" s="10">
        <v>18.97</v>
      </c>
      <c r="F254" s="11">
        <v>350.54557592592755</v>
      </c>
      <c r="G254" s="11">
        <v>18.548842939817405</v>
      </c>
      <c r="H254" s="12">
        <v>18.55929872685374</v>
      </c>
      <c r="I254" s="10">
        <v>18</v>
      </c>
    </row>
    <row r="255" spans="1:9" x14ac:dyDescent="0.25">
      <c r="A255" s="10">
        <v>544</v>
      </c>
      <c r="B255" s="10">
        <v>1951</v>
      </c>
      <c r="C255" s="10" t="s">
        <v>286</v>
      </c>
      <c r="D255" s="10">
        <v>3</v>
      </c>
      <c r="E255" s="10">
        <v>39.97</v>
      </c>
      <c r="F255" s="11">
        <v>350.54557592592755</v>
      </c>
      <c r="G255" s="11">
        <v>8.5488429398174048</v>
      </c>
      <c r="H255" s="12">
        <v>195.55929872685374</v>
      </c>
      <c r="I255" s="10">
        <v>880</v>
      </c>
    </row>
    <row r="256" spans="1:9" x14ac:dyDescent="0.25">
      <c r="A256" s="10">
        <v>809</v>
      </c>
      <c r="B256" s="10">
        <v>1958</v>
      </c>
      <c r="C256" s="10" t="s">
        <v>286</v>
      </c>
      <c r="D256" s="10">
        <v>3</v>
      </c>
      <c r="E256" s="10">
        <v>3.98</v>
      </c>
      <c r="F256" s="11">
        <v>350.54557592592755</v>
      </c>
      <c r="G256" s="11">
        <v>1.5488429398174048</v>
      </c>
      <c r="H256" s="12">
        <v>96.55929872685374</v>
      </c>
      <c r="I256" s="10">
        <v>1779</v>
      </c>
    </row>
    <row r="257" spans="1:9" x14ac:dyDescent="0.25">
      <c r="A257" s="10">
        <v>878</v>
      </c>
      <c r="B257" s="10">
        <v>1967</v>
      </c>
      <c r="C257" s="10" t="s">
        <v>286</v>
      </c>
      <c r="D257" s="10">
        <v>4</v>
      </c>
      <c r="E257" s="10">
        <v>13.96</v>
      </c>
      <c r="F257" s="11">
        <v>349.54557592592755</v>
      </c>
      <c r="G257" s="11">
        <v>2.5488429398174048</v>
      </c>
      <c r="H257" s="12">
        <v>76.55929872685374</v>
      </c>
      <c r="I257" s="10">
        <v>140</v>
      </c>
    </row>
    <row r="258" spans="1:9" x14ac:dyDescent="0.25">
      <c r="A258" s="10">
        <v>310</v>
      </c>
      <c r="B258" s="10">
        <v>1988</v>
      </c>
      <c r="C258" s="10" t="s">
        <v>286</v>
      </c>
      <c r="D258" s="10">
        <v>22</v>
      </c>
      <c r="E258" s="10">
        <v>169.77</v>
      </c>
      <c r="F258" s="11">
        <v>347.54557592592755</v>
      </c>
      <c r="G258" s="11">
        <v>15.548842939817405</v>
      </c>
      <c r="H258" s="12">
        <v>268.55929872685374</v>
      </c>
      <c r="I258" s="10">
        <v>182</v>
      </c>
    </row>
    <row r="259" spans="1:9" x14ac:dyDescent="0.25">
      <c r="A259" s="10">
        <v>222</v>
      </c>
      <c r="B259" s="10">
        <v>1955</v>
      </c>
      <c r="C259" s="10" t="s">
        <v>286</v>
      </c>
      <c r="D259" s="10">
        <v>8</v>
      </c>
      <c r="E259" s="10">
        <v>75.92</v>
      </c>
      <c r="F259" s="11">
        <v>347.54557592592755</v>
      </c>
      <c r="G259" s="11">
        <v>14.548842939817405</v>
      </c>
      <c r="H259" s="12">
        <v>14.55929872685374</v>
      </c>
      <c r="I259" s="10">
        <v>37</v>
      </c>
    </row>
    <row r="260" spans="1:9" x14ac:dyDescent="0.25">
      <c r="A260" s="10">
        <v>187</v>
      </c>
      <c r="B260" s="10">
        <v>1963</v>
      </c>
      <c r="C260" s="10" t="s">
        <v>287</v>
      </c>
      <c r="D260" s="10">
        <v>5</v>
      </c>
      <c r="E260" s="10">
        <v>6.95</v>
      </c>
      <c r="F260" s="11">
        <v>346.54557592592755</v>
      </c>
      <c r="G260" s="11">
        <v>3.5488429398174048</v>
      </c>
      <c r="H260" s="12">
        <v>332.55929872685374</v>
      </c>
      <c r="I260" s="10">
        <v>776</v>
      </c>
    </row>
    <row r="261" spans="1:9" x14ac:dyDescent="0.25">
      <c r="A261" s="10">
        <v>330</v>
      </c>
      <c r="B261" s="10">
        <v>1959</v>
      </c>
      <c r="C261" s="10" t="s">
        <v>286</v>
      </c>
      <c r="D261" s="10">
        <v>1</v>
      </c>
      <c r="E261" s="10">
        <v>0.99</v>
      </c>
      <c r="F261" s="11">
        <v>344.54557592592755</v>
      </c>
      <c r="G261" s="11">
        <v>26.548842939817405</v>
      </c>
      <c r="H261" s="12">
        <v>257.55929872685374</v>
      </c>
      <c r="I261" s="10">
        <v>20</v>
      </c>
    </row>
    <row r="262" spans="1:9" x14ac:dyDescent="0.25">
      <c r="A262" s="10">
        <v>348</v>
      </c>
      <c r="B262" s="10">
        <v>1959</v>
      </c>
      <c r="C262" s="10" t="s">
        <v>286</v>
      </c>
      <c r="D262" s="10">
        <v>5</v>
      </c>
      <c r="E262" s="10">
        <v>44.95</v>
      </c>
      <c r="F262" s="11">
        <v>343.54557592592755</v>
      </c>
      <c r="G262" s="11">
        <v>15.548842939817405</v>
      </c>
      <c r="H262" s="12">
        <v>337.55929872685374</v>
      </c>
      <c r="I262" s="10">
        <v>113</v>
      </c>
    </row>
    <row r="263" spans="1:9" x14ac:dyDescent="0.25">
      <c r="A263" s="10">
        <v>871</v>
      </c>
      <c r="B263" s="10">
        <v>1954</v>
      </c>
      <c r="C263" s="10" t="s">
        <v>287</v>
      </c>
      <c r="D263" s="10">
        <v>5</v>
      </c>
      <c r="E263" s="10">
        <v>44.95</v>
      </c>
      <c r="F263" s="11">
        <v>343.54557592592755</v>
      </c>
      <c r="G263" s="11">
        <v>15.548842939817405</v>
      </c>
      <c r="H263" s="12">
        <v>337.55929872685374</v>
      </c>
      <c r="I263" s="10">
        <v>113</v>
      </c>
    </row>
    <row r="264" spans="1:9" x14ac:dyDescent="0.25">
      <c r="A264" s="10">
        <v>295</v>
      </c>
      <c r="B264" s="10">
        <v>1960</v>
      </c>
      <c r="C264" s="10" t="s">
        <v>286</v>
      </c>
      <c r="D264" s="10">
        <v>2</v>
      </c>
      <c r="E264" s="10">
        <v>1.98</v>
      </c>
      <c r="F264" s="11">
        <v>342.54557592592755</v>
      </c>
      <c r="G264" s="11">
        <v>1.5488429398174048</v>
      </c>
      <c r="H264" s="12">
        <v>267.55929872685374</v>
      </c>
      <c r="I264" s="10">
        <v>497</v>
      </c>
    </row>
    <row r="265" spans="1:9" x14ac:dyDescent="0.25">
      <c r="A265" s="10">
        <v>294</v>
      </c>
      <c r="B265" s="10">
        <v>1970</v>
      </c>
      <c r="C265" s="10" t="s">
        <v>287</v>
      </c>
      <c r="D265" s="10">
        <v>2</v>
      </c>
      <c r="E265" s="10">
        <v>1.98</v>
      </c>
      <c r="F265" s="11">
        <v>339.54557592592755</v>
      </c>
      <c r="G265" s="11">
        <v>1.5488429398174048</v>
      </c>
      <c r="H265" s="12">
        <v>262.55929872685374</v>
      </c>
      <c r="I265" s="10">
        <v>763</v>
      </c>
    </row>
    <row r="266" spans="1:9" x14ac:dyDescent="0.25">
      <c r="A266" s="10">
        <v>937</v>
      </c>
      <c r="B266" s="10">
        <v>1959</v>
      </c>
      <c r="C266" s="10" t="s">
        <v>287</v>
      </c>
      <c r="D266" s="10">
        <v>31</v>
      </c>
      <c r="E266" s="10">
        <v>218.73</v>
      </c>
      <c r="F266" s="11">
        <v>337.54557592592755</v>
      </c>
      <c r="G266" s="11">
        <v>2.5488429398174048</v>
      </c>
      <c r="H266" s="12">
        <v>45.55929872685374</v>
      </c>
      <c r="I266" s="10">
        <v>403</v>
      </c>
    </row>
    <row r="267" spans="1:9" x14ac:dyDescent="0.25">
      <c r="A267" s="10">
        <v>351</v>
      </c>
      <c r="B267" s="10">
        <v>1968</v>
      </c>
      <c r="C267" s="10" t="s">
        <v>287</v>
      </c>
      <c r="D267" s="10">
        <v>1</v>
      </c>
      <c r="E267" s="10">
        <v>9.99</v>
      </c>
      <c r="F267" s="11">
        <v>336.54557592592755</v>
      </c>
      <c r="G267" s="11">
        <v>26.548842939817405</v>
      </c>
      <c r="H267" s="12">
        <v>321.55929872685374</v>
      </c>
      <c r="I267" s="10">
        <v>195</v>
      </c>
    </row>
    <row r="268" spans="1:9" x14ac:dyDescent="0.25">
      <c r="A268" s="10">
        <v>874</v>
      </c>
      <c r="B268" s="10">
        <v>1976</v>
      </c>
      <c r="C268" s="10" t="s">
        <v>286</v>
      </c>
      <c r="D268" s="10">
        <v>1</v>
      </c>
      <c r="E268" s="10">
        <v>9.99</v>
      </c>
      <c r="F268" s="11">
        <v>336.54557592592755</v>
      </c>
      <c r="G268" s="11">
        <v>26.548842939817405</v>
      </c>
      <c r="H268" s="12">
        <v>321.55929872685374</v>
      </c>
      <c r="I268" s="10">
        <v>195</v>
      </c>
    </row>
    <row r="269" spans="1:9" x14ac:dyDescent="0.25">
      <c r="A269" s="10">
        <v>975</v>
      </c>
      <c r="B269" s="10">
        <v>1970</v>
      </c>
      <c r="C269" s="10" t="s">
        <v>286</v>
      </c>
      <c r="D269" s="10">
        <v>3</v>
      </c>
      <c r="E269" s="10">
        <v>24.97</v>
      </c>
      <c r="F269" s="11">
        <v>335.54557592592755</v>
      </c>
      <c r="G269" s="11">
        <v>3.5488429398174048</v>
      </c>
      <c r="H269" s="12">
        <v>323.55929872685374</v>
      </c>
      <c r="I269" s="10">
        <v>377</v>
      </c>
    </row>
    <row r="270" spans="1:9" x14ac:dyDescent="0.25">
      <c r="A270" s="10">
        <v>412</v>
      </c>
      <c r="B270" s="10">
        <v>1948</v>
      </c>
      <c r="C270" s="10" t="s">
        <v>287</v>
      </c>
      <c r="D270" s="10">
        <v>12</v>
      </c>
      <c r="E270" s="10">
        <v>105.9</v>
      </c>
      <c r="F270" s="11">
        <v>335.54557592592755</v>
      </c>
      <c r="G270" s="11">
        <v>1.5488429398174048</v>
      </c>
      <c r="H270" s="12">
        <v>19.55929872685374</v>
      </c>
      <c r="I270" s="10">
        <v>1300</v>
      </c>
    </row>
    <row r="271" spans="1:9" x14ac:dyDescent="0.25">
      <c r="A271" s="10">
        <v>951</v>
      </c>
      <c r="B271" s="10">
        <v>1962</v>
      </c>
      <c r="C271" s="10" t="s">
        <v>286</v>
      </c>
      <c r="D271" s="10">
        <v>23</v>
      </c>
      <c r="E271" s="10">
        <v>129.76</v>
      </c>
      <c r="F271" s="11">
        <v>333.54557592592755</v>
      </c>
      <c r="G271" s="11">
        <v>2.5488429398174048</v>
      </c>
      <c r="H271" s="12">
        <v>20.55929872685374</v>
      </c>
      <c r="I271" s="10">
        <v>288</v>
      </c>
    </row>
    <row r="272" spans="1:9" x14ac:dyDescent="0.25">
      <c r="A272" s="10">
        <v>416</v>
      </c>
      <c r="B272" s="10">
        <v>1958</v>
      </c>
      <c r="C272" s="10" t="s">
        <v>286</v>
      </c>
      <c r="D272" s="10">
        <v>2</v>
      </c>
      <c r="E272" s="10">
        <v>2.98</v>
      </c>
      <c r="F272" s="11">
        <v>333.54557592592755</v>
      </c>
      <c r="G272" s="11">
        <v>1.5488429398174048</v>
      </c>
      <c r="H272" s="12">
        <v>250.55929872685374</v>
      </c>
      <c r="I272" s="10">
        <v>316</v>
      </c>
    </row>
    <row r="273" spans="1:9" x14ac:dyDescent="0.25">
      <c r="A273" s="10">
        <v>985</v>
      </c>
      <c r="B273" s="10">
        <v>1945</v>
      </c>
      <c r="C273" s="10" t="s">
        <v>286</v>
      </c>
      <c r="D273" s="10">
        <v>1</v>
      </c>
      <c r="E273" s="10">
        <v>4.99</v>
      </c>
      <c r="F273" s="11">
        <v>327.54557592592755</v>
      </c>
      <c r="G273" s="11">
        <v>17.548842939817405</v>
      </c>
      <c r="H273" s="12">
        <v>64.55929872685374</v>
      </c>
      <c r="I273" s="10">
        <v>25</v>
      </c>
    </row>
    <row r="274" spans="1:9" x14ac:dyDescent="0.25">
      <c r="A274" s="10">
        <v>354</v>
      </c>
      <c r="B274" s="10">
        <v>1959</v>
      </c>
      <c r="C274" s="10" t="s">
        <v>286</v>
      </c>
      <c r="D274" s="10">
        <v>1</v>
      </c>
      <c r="E274" s="10">
        <v>4.99</v>
      </c>
      <c r="F274" s="11">
        <v>327.54557592592755</v>
      </c>
      <c r="G274" s="11">
        <v>5.5488429398174048</v>
      </c>
      <c r="H274" s="12">
        <v>325.55929872685374</v>
      </c>
      <c r="I274" s="10">
        <v>669</v>
      </c>
    </row>
    <row r="275" spans="1:9" x14ac:dyDescent="0.25">
      <c r="A275" s="10">
        <v>881</v>
      </c>
      <c r="B275" s="10">
        <v>1962</v>
      </c>
      <c r="C275" s="10" t="s">
        <v>287</v>
      </c>
      <c r="D275" s="10">
        <v>1</v>
      </c>
      <c r="E275" s="10">
        <v>4.99</v>
      </c>
      <c r="F275" s="11">
        <v>327.54557592592755</v>
      </c>
      <c r="G275" s="11">
        <v>5.5488429398174048</v>
      </c>
      <c r="H275" s="12">
        <v>325.55929872685374</v>
      </c>
      <c r="I275" s="10">
        <v>669</v>
      </c>
    </row>
    <row r="276" spans="1:9" x14ac:dyDescent="0.25">
      <c r="A276" s="10">
        <v>308</v>
      </c>
      <c r="B276" s="10">
        <v>1961</v>
      </c>
      <c r="C276" s="10" t="s">
        <v>287</v>
      </c>
      <c r="D276" s="10">
        <v>87</v>
      </c>
      <c r="E276" s="10">
        <v>1380.15</v>
      </c>
      <c r="F276" s="11">
        <v>327.54557592592755</v>
      </c>
      <c r="G276" s="11">
        <v>1.5488429398174048</v>
      </c>
      <c r="H276" s="12">
        <v>12.55929872685374</v>
      </c>
      <c r="I276" s="10">
        <v>892</v>
      </c>
    </row>
    <row r="277" spans="1:9" x14ac:dyDescent="0.25">
      <c r="A277" s="10">
        <v>914</v>
      </c>
      <c r="B277" s="10">
        <v>1965</v>
      </c>
      <c r="C277" s="10" t="s">
        <v>286</v>
      </c>
      <c r="D277" s="10">
        <v>20</v>
      </c>
      <c r="E277" s="10">
        <v>143.85</v>
      </c>
      <c r="F277" s="11">
        <v>327.54557592592755</v>
      </c>
      <c r="G277" s="11">
        <v>0.54884293981740484</v>
      </c>
      <c r="H277" s="12">
        <v>4.5592987268537399</v>
      </c>
      <c r="I277" s="10">
        <v>1490</v>
      </c>
    </row>
    <row r="278" spans="1:9" x14ac:dyDescent="0.25">
      <c r="A278" s="10">
        <v>417</v>
      </c>
      <c r="B278" s="10">
        <v>1956</v>
      </c>
      <c r="C278" s="10" t="s">
        <v>287</v>
      </c>
      <c r="D278" s="10">
        <v>2</v>
      </c>
      <c r="E278" s="10">
        <v>19.98</v>
      </c>
      <c r="F278" s="11">
        <v>326.54557592592755</v>
      </c>
      <c r="G278" s="11">
        <v>22.548842939817405</v>
      </c>
      <c r="H278" s="12">
        <v>325.55929872685374</v>
      </c>
      <c r="I278" s="10">
        <v>14</v>
      </c>
    </row>
    <row r="279" spans="1:9" x14ac:dyDescent="0.25">
      <c r="A279" s="10">
        <v>457</v>
      </c>
      <c r="B279" s="10">
        <v>1963</v>
      </c>
      <c r="C279" s="10" t="s">
        <v>286</v>
      </c>
      <c r="D279" s="10">
        <v>8</v>
      </c>
      <c r="E279" s="10">
        <v>18.93</v>
      </c>
      <c r="F279" s="11">
        <v>326.54557592592755</v>
      </c>
      <c r="G279" s="11">
        <v>1.5488429398174048</v>
      </c>
      <c r="H279" s="12">
        <v>47.55929872685374</v>
      </c>
      <c r="I279" s="10">
        <v>307</v>
      </c>
    </row>
    <row r="280" spans="1:9" x14ac:dyDescent="0.25">
      <c r="A280" s="10">
        <v>432</v>
      </c>
      <c r="B280" s="10">
        <v>1959</v>
      </c>
      <c r="C280" s="10" t="s">
        <v>287</v>
      </c>
      <c r="D280" s="10">
        <v>5</v>
      </c>
      <c r="E280" s="10">
        <v>9.9499999999999993</v>
      </c>
      <c r="F280" s="11">
        <v>325.54557592592755</v>
      </c>
      <c r="G280" s="11">
        <v>2.5488429398174048</v>
      </c>
      <c r="H280" s="12">
        <v>252.55929872685374</v>
      </c>
      <c r="I280" s="10">
        <v>1132</v>
      </c>
    </row>
    <row r="281" spans="1:9" x14ac:dyDescent="0.25">
      <c r="A281" s="10">
        <v>384</v>
      </c>
      <c r="B281" s="10">
        <v>1980</v>
      </c>
      <c r="C281" s="10" t="s">
        <v>287</v>
      </c>
      <c r="D281" s="10">
        <v>1</v>
      </c>
      <c r="E281" s="10">
        <v>0.99</v>
      </c>
      <c r="F281" s="11">
        <v>325.54557592592755</v>
      </c>
      <c r="G281" s="11">
        <v>1.5488429398174048</v>
      </c>
      <c r="H281" s="12">
        <v>92.55929872685374</v>
      </c>
      <c r="I281" s="10">
        <v>57</v>
      </c>
    </row>
    <row r="282" spans="1:9" x14ac:dyDescent="0.25">
      <c r="A282" s="10">
        <v>409</v>
      </c>
      <c r="B282" s="10">
        <v>1961</v>
      </c>
      <c r="C282" s="10" t="s">
        <v>287</v>
      </c>
      <c r="D282" s="10">
        <v>8</v>
      </c>
      <c r="E282" s="10">
        <v>12.95</v>
      </c>
      <c r="F282" s="11">
        <v>325.54557592592755</v>
      </c>
      <c r="G282" s="11">
        <v>1.5488429398174048</v>
      </c>
      <c r="H282" s="12">
        <v>1.5592987268537399</v>
      </c>
      <c r="I282" s="10">
        <v>49</v>
      </c>
    </row>
    <row r="283" spans="1:9" x14ac:dyDescent="0.25">
      <c r="A283" s="10">
        <v>996</v>
      </c>
      <c r="B283" s="10">
        <v>1982</v>
      </c>
      <c r="C283" s="10" t="s">
        <v>287</v>
      </c>
      <c r="D283" s="10">
        <v>1</v>
      </c>
      <c r="E283" s="10">
        <v>0.99</v>
      </c>
      <c r="F283" s="11">
        <v>320.54557592592755</v>
      </c>
      <c r="G283" s="11">
        <v>0.54884293981740484</v>
      </c>
      <c r="H283" s="12">
        <v>308.55929872685374</v>
      </c>
      <c r="I283" s="10">
        <v>1759</v>
      </c>
    </row>
    <row r="284" spans="1:9" x14ac:dyDescent="0.25">
      <c r="A284" s="10">
        <v>915</v>
      </c>
      <c r="B284" s="10">
        <v>1979</v>
      </c>
      <c r="C284" s="10" t="s">
        <v>287</v>
      </c>
      <c r="D284" s="10">
        <v>45</v>
      </c>
      <c r="E284" s="10">
        <v>969.55</v>
      </c>
      <c r="F284" s="11">
        <v>319.54557592592755</v>
      </c>
      <c r="G284" s="11">
        <v>23.548842939817405</v>
      </c>
      <c r="H284" s="12">
        <v>291.55929872685374</v>
      </c>
      <c r="I284" s="10">
        <v>278</v>
      </c>
    </row>
    <row r="285" spans="1:9" x14ac:dyDescent="0.25">
      <c r="A285" s="10">
        <v>292</v>
      </c>
      <c r="B285" s="10">
        <v>1984</v>
      </c>
      <c r="C285" s="10" t="s">
        <v>287</v>
      </c>
      <c r="D285" s="10">
        <v>4</v>
      </c>
      <c r="E285" s="10">
        <v>19.96</v>
      </c>
      <c r="F285" s="11">
        <v>318.54557592592755</v>
      </c>
      <c r="G285" s="11">
        <v>1.5488429398174048</v>
      </c>
      <c r="H285" s="12">
        <v>229.55929872685374</v>
      </c>
      <c r="I285" s="10">
        <v>583</v>
      </c>
    </row>
    <row r="286" spans="1:9" x14ac:dyDescent="0.25">
      <c r="A286" s="10">
        <v>379</v>
      </c>
      <c r="B286" s="10">
        <v>1950</v>
      </c>
      <c r="C286" s="10" t="s">
        <v>286</v>
      </c>
      <c r="D286" s="10">
        <v>30</v>
      </c>
      <c r="E286" s="10">
        <v>1769.72</v>
      </c>
      <c r="F286" s="11">
        <v>313.54557592592755</v>
      </c>
      <c r="G286" s="11">
        <v>11.548842939817405</v>
      </c>
      <c r="H286" s="12">
        <v>11.55929872685374</v>
      </c>
      <c r="I286" s="10">
        <v>46</v>
      </c>
    </row>
    <row r="287" spans="1:9" x14ac:dyDescent="0.25">
      <c r="A287" s="10">
        <v>933</v>
      </c>
      <c r="B287" s="10">
        <v>1943</v>
      </c>
      <c r="C287" s="10" t="s">
        <v>287</v>
      </c>
      <c r="D287" s="10">
        <v>10</v>
      </c>
      <c r="E287" s="10">
        <v>26.93</v>
      </c>
      <c r="F287" s="11">
        <v>311.54557592592755</v>
      </c>
      <c r="G287" s="11">
        <v>11.548842939817405</v>
      </c>
      <c r="H287" s="12">
        <v>11.55929872685374</v>
      </c>
      <c r="I287" s="10">
        <v>50</v>
      </c>
    </row>
    <row r="288" spans="1:9" x14ac:dyDescent="0.25">
      <c r="A288" s="10">
        <v>323</v>
      </c>
      <c r="B288" s="10">
        <v>1944</v>
      </c>
      <c r="C288" s="10" t="s">
        <v>287</v>
      </c>
      <c r="D288" s="10">
        <v>3</v>
      </c>
      <c r="E288" s="10">
        <v>3.97</v>
      </c>
      <c r="F288" s="11">
        <v>311.54557592592755</v>
      </c>
      <c r="G288" s="11">
        <v>4.5488429398174048</v>
      </c>
      <c r="H288" s="12">
        <v>201.55929872685374</v>
      </c>
      <c r="I288" s="10">
        <v>72</v>
      </c>
    </row>
    <row r="289" spans="1:9" x14ac:dyDescent="0.25">
      <c r="A289" s="10">
        <v>315</v>
      </c>
      <c r="B289" s="10">
        <v>1954</v>
      </c>
      <c r="C289" s="10" t="s">
        <v>287</v>
      </c>
      <c r="D289" s="10">
        <v>5</v>
      </c>
      <c r="E289" s="10">
        <v>10.96</v>
      </c>
      <c r="F289" s="11">
        <v>311.54557592592755</v>
      </c>
      <c r="G289" s="11">
        <v>0.54884293981740484</v>
      </c>
      <c r="H289" s="12">
        <v>117.55929872685374</v>
      </c>
      <c r="I289" s="10">
        <v>1585</v>
      </c>
    </row>
    <row r="290" spans="1:9" x14ac:dyDescent="0.25">
      <c r="A290" s="10">
        <v>419</v>
      </c>
      <c r="B290" s="10">
        <v>1961</v>
      </c>
      <c r="C290" s="10" t="s">
        <v>286</v>
      </c>
      <c r="D290" s="10">
        <v>1</v>
      </c>
      <c r="E290" s="10">
        <v>0.99</v>
      </c>
      <c r="F290" s="11">
        <v>310.54557592592755</v>
      </c>
      <c r="G290" s="11">
        <v>7.5488429398174048</v>
      </c>
      <c r="H290" s="12">
        <v>310.55929872685374</v>
      </c>
      <c r="I290" s="10">
        <v>2</v>
      </c>
    </row>
    <row r="291" spans="1:9" x14ac:dyDescent="0.25">
      <c r="A291" s="10">
        <v>420</v>
      </c>
      <c r="B291" s="10">
        <v>1946</v>
      </c>
      <c r="C291" s="10" t="s">
        <v>287</v>
      </c>
      <c r="D291" s="10">
        <v>22</v>
      </c>
      <c r="E291" s="10">
        <v>166.76</v>
      </c>
      <c r="F291" s="11">
        <v>307.54557592592755</v>
      </c>
      <c r="G291" s="11">
        <v>18.548842939817405</v>
      </c>
      <c r="H291" s="12">
        <v>127.55929872685374</v>
      </c>
      <c r="I291" s="10">
        <v>99</v>
      </c>
    </row>
    <row r="292" spans="1:9" x14ac:dyDescent="0.25">
      <c r="A292" s="10">
        <v>393</v>
      </c>
      <c r="B292" s="10">
        <v>1986</v>
      </c>
      <c r="C292" s="10" t="s">
        <v>287</v>
      </c>
      <c r="D292" s="10">
        <v>10</v>
      </c>
      <c r="E292" s="10">
        <v>125.9</v>
      </c>
      <c r="F292" s="11">
        <v>306.54557592592755</v>
      </c>
      <c r="G292" s="11">
        <v>24.548842939817405</v>
      </c>
      <c r="H292" s="12">
        <v>301.55929872685374</v>
      </c>
      <c r="I292" s="10">
        <v>110</v>
      </c>
    </row>
    <row r="293" spans="1:9" x14ac:dyDescent="0.25">
      <c r="A293" s="10">
        <v>952</v>
      </c>
      <c r="B293" s="10">
        <v>1949</v>
      </c>
      <c r="C293" s="10" t="s">
        <v>286</v>
      </c>
      <c r="D293" s="10">
        <v>11</v>
      </c>
      <c r="E293" s="10">
        <v>226.9</v>
      </c>
      <c r="F293" s="11">
        <v>306.54557592592755</v>
      </c>
      <c r="G293" s="11">
        <v>2.5488429398174048</v>
      </c>
      <c r="H293" s="12">
        <v>10.55929872685374</v>
      </c>
      <c r="I293" s="10">
        <v>64</v>
      </c>
    </row>
    <row r="294" spans="1:9" x14ac:dyDescent="0.25">
      <c r="A294" s="10">
        <v>410</v>
      </c>
      <c r="B294" s="10">
        <v>1970</v>
      </c>
      <c r="C294" s="10" t="s">
        <v>286</v>
      </c>
      <c r="D294" s="10">
        <v>3</v>
      </c>
      <c r="E294" s="10">
        <v>22.95</v>
      </c>
      <c r="F294" s="11">
        <v>305.54557592592755</v>
      </c>
      <c r="G294" s="11">
        <v>9.5488429398174048</v>
      </c>
      <c r="H294" s="12">
        <v>228.55929872685374</v>
      </c>
      <c r="I294" s="10">
        <v>49</v>
      </c>
    </row>
    <row r="295" spans="1:9" x14ac:dyDescent="0.25">
      <c r="A295" s="10">
        <v>438</v>
      </c>
      <c r="B295" s="10">
        <v>1967</v>
      </c>
      <c r="C295" s="10" t="s">
        <v>287</v>
      </c>
      <c r="D295" s="10">
        <v>6</v>
      </c>
      <c r="E295" s="10">
        <v>14.92</v>
      </c>
      <c r="F295" s="11">
        <v>305.54557592592755</v>
      </c>
      <c r="G295" s="11">
        <v>7.5488429398174048</v>
      </c>
      <c r="H295" s="12">
        <v>267.55929872685374</v>
      </c>
      <c r="I295" s="10">
        <v>415</v>
      </c>
    </row>
    <row r="296" spans="1:9" x14ac:dyDescent="0.25">
      <c r="A296" s="10">
        <v>324</v>
      </c>
      <c r="B296" s="10">
        <v>1965</v>
      </c>
      <c r="C296" s="10" t="s">
        <v>286</v>
      </c>
      <c r="D296" s="10">
        <v>8</v>
      </c>
      <c r="E296" s="10">
        <v>20.94</v>
      </c>
      <c r="F296" s="11">
        <v>305.54557592592755</v>
      </c>
      <c r="G296" s="11">
        <v>1.5488429398174048</v>
      </c>
      <c r="H296" s="12">
        <v>66.55929872685374</v>
      </c>
      <c r="I296" s="10">
        <v>68</v>
      </c>
    </row>
    <row r="297" spans="1:9" x14ac:dyDescent="0.25">
      <c r="A297" s="10">
        <v>941</v>
      </c>
      <c r="B297" s="10">
        <v>1948</v>
      </c>
      <c r="C297" s="10" t="s">
        <v>287</v>
      </c>
      <c r="D297" s="10">
        <v>11</v>
      </c>
      <c r="E297" s="10">
        <v>104.89</v>
      </c>
      <c r="F297" s="11">
        <v>304.54557592592755</v>
      </c>
      <c r="G297" s="11">
        <v>2.5488429398174048</v>
      </c>
      <c r="H297" s="12">
        <v>93.55929872685374</v>
      </c>
      <c r="I297" s="10">
        <v>245</v>
      </c>
    </row>
    <row r="298" spans="1:9" x14ac:dyDescent="0.25">
      <c r="A298" s="10">
        <v>982</v>
      </c>
      <c r="B298" s="10">
        <v>1965</v>
      </c>
      <c r="C298" s="10" t="s">
        <v>286</v>
      </c>
      <c r="D298" s="10">
        <v>1</v>
      </c>
      <c r="E298" s="10">
        <v>0.99</v>
      </c>
      <c r="F298" s="11">
        <v>303.54557592592755</v>
      </c>
      <c r="G298" s="11">
        <v>29.548842939817405</v>
      </c>
      <c r="H298" s="12">
        <v>296.55929872685374</v>
      </c>
      <c r="I298" s="10">
        <v>102</v>
      </c>
    </row>
    <row r="299" spans="1:9" x14ac:dyDescent="0.25">
      <c r="A299" s="10">
        <v>326</v>
      </c>
      <c r="B299" s="10">
        <v>1951</v>
      </c>
      <c r="C299" s="10" t="s">
        <v>286</v>
      </c>
      <c r="D299" s="10">
        <v>20</v>
      </c>
      <c r="E299" s="10">
        <v>94.8</v>
      </c>
      <c r="F299" s="11">
        <v>303.54557592592755</v>
      </c>
      <c r="G299" s="11">
        <v>4.5488429398174048</v>
      </c>
      <c r="H299" s="12">
        <v>186.55929872685374</v>
      </c>
      <c r="I299" s="10">
        <v>190</v>
      </c>
    </row>
    <row r="300" spans="1:9" x14ac:dyDescent="0.25">
      <c r="A300" s="10">
        <v>372</v>
      </c>
      <c r="B300" s="10">
        <v>1970</v>
      </c>
      <c r="C300" s="10" t="s">
        <v>286</v>
      </c>
      <c r="D300" s="10">
        <v>3</v>
      </c>
      <c r="E300" s="10">
        <v>5.97</v>
      </c>
      <c r="F300" s="11">
        <v>303.54557592592755</v>
      </c>
      <c r="G300" s="11">
        <v>1.5488429398174048</v>
      </c>
      <c r="H300" s="12">
        <v>265.55929872685374</v>
      </c>
      <c r="I300" s="10">
        <v>44</v>
      </c>
    </row>
    <row r="301" spans="1:9" x14ac:dyDescent="0.25">
      <c r="A301" s="10">
        <v>460</v>
      </c>
      <c r="B301" s="10">
        <v>1967</v>
      </c>
      <c r="C301" s="10" t="s">
        <v>286</v>
      </c>
      <c r="D301" s="10">
        <v>4</v>
      </c>
      <c r="E301" s="10">
        <v>10.98</v>
      </c>
      <c r="F301" s="11">
        <v>301.54557592592755</v>
      </c>
      <c r="G301" s="11">
        <v>3.5488429398174048</v>
      </c>
      <c r="H301" s="12">
        <v>18.55929872685374</v>
      </c>
      <c r="I301" s="10">
        <v>536</v>
      </c>
    </row>
    <row r="302" spans="1:9" x14ac:dyDescent="0.25">
      <c r="A302" s="10">
        <v>942</v>
      </c>
      <c r="B302" s="10">
        <v>1978</v>
      </c>
      <c r="C302" s="10" t="s">
        <v>286</v>
      </c>
      <c r="D302" s="10">
        <v>2</v>
      </c>
      <c r="E302" s="10">
        <v>3.99</v>
      </c>
      <c r="F302" s="11">
        <v>300.54557592592755</v>
      </c>
      <c r="G302" s="11">
        <v>27.548842939817405</v>
      </c>
      <c r="H302" s="12">
        <v>43.55929872685374</v>
      </c>
      <c r="I302" s="10">
        <v>157</v>
      </c>
    </row>
    <row r="303" spans="1:9" x14ac:dyDescent="0.25">
      <c r="A303" s="10">
        <v>333</v>
      </c>
      <c r="B303" s="10">
        <v>1997</v>
      </c>
      <c r="C303" s="10" t="s">
        <v>286</v>
      </c>
      <c r="D303" s="10">
        <v>1</v>
      </c>
      <c r="E303" s="10">
        <v>4.99</v>
      </c>
      <c r="F303" s="11">
        <v>300.54557592592755</v>
      </c>
      <c r="G303" s="11">
        <v>1.5488429398174048</v>
      </c>
      <c r="H303" s="12">
        <v>267.55929872685374</v>
      </c>
      <c r="I303" s="10">
        <v>611</v>
      </c>
    </row>
    <row r="304" spans="1:9" x14ac:dyDescent="0.25">
      <c r="A304" s="10">
        <v>380</v>
      </c>
      <c r="B304" s="10">
        <v>1952</v>
      </c>
      <c r="C304" s="10" t="s">
        <v>287</v>
      </c>
      <c r="D304" s="10">
        <v>1</v>
      </c>
      <c r="E304" s="10">
        <v>0.99</v>
      </c>
      <c r="F304" s="11">
        <v>300.54557592592755</v>
      </c>
      <c r="G304" s="11">
        <v>1.5488429398174048</v>
      </c>
      <c r="H304" s="12">
        <v>259.55929872685374</v>
      </c>
      <c r="I304" s="10">
        <v>761</v>
      </c>
    </row>
    <row r="305" spans="1:9" x14ac:dyDescent="0.25">
      <c r="A305" s="10">
        <v>385</v>
      </c>
      <c r="B305" s="10">
        <v>1947</v>
      </c>
      <c r="C305" s="10" t="s">
        <v>286</v>
      </c>
      <c r="D305" s="10">
        <v>1</v>
      </c>
      <c r="E305" s="10">
        <v>0.99</v>
      </c>
      <c r="F305" s="11">
        <v>299.54557592592755</v>
      </c>
      <c r="G305" s="11">
        <v>9.5488429398174048</v>
      </c>
      <c r="H305" s="12">
        <v>249.55929872685374</v>
      </c>
      <c r="I305" s="10">
        <v>134</v>
      </c>
    </row>
    <row r="306" spans="1:9" x14ac:dyDescent="0.25">
      <c r="A306" s="10">
        <v>932</v>
      </c>
      <c r="B306" s="10">
        <v>1953</v>
      </c>
      <c r="C306" s="10" t="s">
        <v>286</v>
      </c>
      <c r="D306" s="10">
        <v>4</v>
      </c>
      <c r="E306" s="10">
        <v>12.95</v>
      </c>
      <c r="F306" s="11">
        <v>299.54557592592755</v>
      </c>
      <c r="G306" s="11">
        <v>1.5488429398174048</v>
      </c>
      <c r="H306" s="12">
        <v>258.55929872685374</v>
      </c>
      <c r="I306" s="10">
        <v>298</v>
      </c>
    </row>
    <row r="307" spans="1:9" x14ac:dyDescent="0.25">
      <c r="A307" s="10">
        <v>349</v>
      </c>
      <c r="B307" s="10">
        <v>1957</v>
      </c>
      <c r="C307" s="10" t="s">
        <v>286</v>
      </c>
      <c r="D307" s="10">
        <v>3</v>
      </c>
      <c r="E307" s="10">
        <v>2.97</v>
      </c>
      <c r="F307" s="11">
        <v>298.54557592592755</v>
      </c>
      <c r="G307" s="11">
        <v>13.548842939817405</v>
      </c>
      <c r="H307" s="12">
        <v>298.55929872685374</v>
      </c>
      <c r="I307" s="10">
        <v>4</v>
      </c>
    </row>
    <row r="308" spans="1:9" x14ac:dyDescent="0.25">
      <c r="A308" s="10">
        <v>872</v>
      </c>
      <c r="B308" s="10">
        <v>1961</v>
      </c>
      <c r="C308" s="10" t="s">
        <v>286</v>
      </c>
      <c r="D308" s="10">
        <v>3</v>
      </c>
      <c r="E308" s="10">
        <v>2.97</v>
      </c>
      <c r="F308" s="11">
        <v>298.54557592592755</v>
      </c>
      <c r="G308" s="11">
        <v>13.548842939817405</v>
      </c>
      <c r="H308" s="12">
        <v>298.55929872685374</v>
      </c>
      <c r="I308" s="10">
        <v>4</v>
      </c>
    </row>
    <row r="309" spans="1:9" x14ac:dyDescent="0.25">
      <c r="A309" s="10">
        <v>461</v>
      </c>
      <c r="B309" s="10">
        <v>1967</v>
      </c>
      <c r="C309" s="10" t="s">
        <v>286</v>
      </c>
      <c r="D309" s="10">
        <v>2</v>
      </c>
      <c r="E309" s="10">
        <v>5.98</v>
      </c>
      <c r="F309" s="11">
        <v>296.54557592592755</v>
      </c>
      <c r="G309" s="11">
        <v>28.548842939817405</v>
      </c>
      <c r="H309" s="12">
        <v>186.55929872685374</v>
      </c>
      <c r="I309" s="10">
        <v>125</v>
      </c>
    </row>
    <row r="310" spans="1:9" x14ac:dyDescent="0.25">
      <c r="A310" s="10">
        <v>313</v>
      </c>
      <c r="B310" s="10">
        <v>1958</v>
      </c>
      <c r="C310" s="10" t="s">
        <v>287</v>
      </c>
      <c r="D310" s="10">
        <v>6</v>
      </c>
      <c r="E310" s="10">
        <v>17.95</v>
      </c>
      <c r="F310" s="11">
        <v>296.54557592592755</v>
      </c>
      <c r="G310" s="11">
        <v>9.5488429398174048</v>
      </c>
      <c r="H310" s="12">
        <v>68.55929872685374</v>
      </c>
      <c r="I310" s="10">
        <v>246</v>
      </c>
    </row>
    <row r="311" spans="1:9" x14ac:dyDescent="0.25">
      <c r="A311" s="10">
        <v>411</v>
      </c>
      <c r="B311" s="10">
        <v>1944</v>
      </c>
      <c r="C311" s="10" t="s">
        <v>287</v>
      </c>
      <c r="D311" s="10">
        <v>1</v>
      </c>
      <c r="E311" s="10">
        <v>4.99</v>
      </c>
      <c r="F311" s="11">
        <v>296.54557592592755</v>
      </c>
      <c r="G311" s="11">
        <v>5.5488429398174048</v>
      </c>
      <c r="H311" s="12">
        <v>292.55929872685374</v>
      </c>
      <c r="I311" s="10">
        <v>21</v>
      </c>
    </row>
    <row r="312" spans="1:9" x14ac:dyDescent="0.25">
      <c r="A312" s="10">
        <v>337</v>
      </c>
      <c r="B312" s="10">
        <v>1958</v>
      </c>
      <c r="C312" s="10" t="s">
        <v>286</v>
      </c>
      <c r="D312" s="10">
        <v>2</v>
      </c>
      <c r="E312" s="10">
        <v>10.98</v>
      </c>
      <c r="F312" s="11">
        <v>296.54557592592755</v>
      </c>
      <c r="G312" s="11">
        <v>4.5488429398174048</v>
      </c>
      <c r="H312" s="12">
        <v>23.55929872685374</v>
      </c>
      <c r="I312" s="10">
        <v>8</v>
      </c>
    </row>
    <row r="313" spans="1:9" x14ac:dyDescent="0.25">
      <c r="A313" s="10">
        <v>983</v>
      </c>
      <c r="B313" s="10">
        <v>1938</v>
      </c>
      <c r="C313" s="10" t="s">
        <v>286</v>
      </c>
      <c r="D313" s="10">
        <v>11</v>
      </c>
      <c r="E313" s="10">
        <v>48.88</v>
      </c>
      <c r="F313" s="11">
        <v>295.54557592592755</v>
      </c>
      <c r="G313" s="11">
        <v>10.548842939817405</v>
      </c>
      <c r="H313" s="12">
        <v>213.55929872685374</v>
      </c>
      <c r="I313" s="10">
        <v>100</v>
      </c>
    </row>
    <row r="314" spans="1:9" x14ac:dyDescent="0.25">
      <c r="A314" s="10">
        <v>381</v>
      </c>
      <c r="B314" s="10">
        <v>1970</v>
      </c>
      <c r="C314" s="10" t="s">
        <v>286</v>
      </c>
      <c r="D314" s="10">
        <v>2</v>
      </c>
      <c r="E314" s="10">
        <v>1.98</v>
      </c>
      <c r="F314" s="11">
        <v>295.54557592592755</v>
      </c>
      <c r="G314" s="11">
        <v>5.5488429398174048</v>
      </c>
      <c r="H314" s="12">
        <v>156.55929872685374</v>
      </c>
      <c r="I314" s="10">
        <v>69</v>
      </c>
    </row>
    <row r="315" spans="1:9" x14ac:dyDescent="0.25">
      <c r="A315" s="10">
        <v>984</v>
      </c>
      <c r="B315" s="10">
        <v>1952</v>
      </c>
      <c r="C315" s="10" t="s">
        <v>287</v>
      </c>
      <c r="D315" s="10">
        <v>4</v>
      </c>
      <c r="E315" s="10">
        <v>12.96</v>
      </c>
      <c r="F315" s="11">
        <v>294.54557592592755</v>
      </c>
      <c r="G315" s="11">
        <v>27.548842939817405</v>
      </c>
      <c r="H315" s="12">
        <v>276.55929872685374</v>
      </c>
      <c r="I315" s="10">
        <v>50</v>
      </c>
    </row>
    <row r="316" spans="1:9" x14ac:dyDescent="0.25">
      <c r="A316" s="10">
        <v>462</v>
      </c>
      <c r="B316" s="10">
        <v>1958</v>
      </c>
      <c r="C316" s="10" t="s">
        <v>286</v>
      </c>
      <c r="D316" s="10">
        <v>22</v>
      </c>
      <c r="E316" s="10">
        <v>185.8</v>
      </c>
      <c r="F316" s="11">
        <v>294.54557592592755</v>
      </c>
      <c r="G316" s="11">
        <v>1.5488429398174048</v>
      </c>
      <c r="H316" s="12">
        <v>14.55929872685374</v>
      </c>
      <c r="I316" s="10">
        <v>1039</v>
      </c>
    </row>
    <row r="317" spans="1:9" x14ac:dyDescent="0.25">
      <c r="A317" s="10">
        <v>360</v>
      </c>
      <c r="B317" s="10">
        <v>1960</v>
      </c>
      <c r="C317" s="10" t="s">
        <v>286</v>
      </c>
      <c r="D317" s="10">
        <v>2</v>
      </c>
      <c r="E317" s="10">
        <v>9.98</v>
      </c>
      <c r="F317" s="11">
        <v>293.54557592592755</v>
      </c>
      <c r="G317" s="11">
        <v>5.5488429398174048</v>
      </c>
      <c r="H317" s="12">
        <v>291.55929872685374</v>
      </c>
      <c r="I317" s="10">
        <v>61</v>
      </c>
    </row>
    <row r="318" spans="1:9" x14ac:dyDescent="0.25">
      <c r="A318" s="10">
        <v>889</v>
      </c>
      <c r="B318" s="10">
        <v>1954</v>
      </c>
      <c r="C318" s="10" t="s">
        <v>286</v>
      </c>
      <c r="D318" s="10">
        <v>2</v>
      </c>
      <c r="E318" s="10">
        <v>9.98</v>
      </c>
      <c r="F318" s="11">
        <v>293.54557592592755</v>
      </c>
      <c r="G318" s="11">
        <v>5.5488429398174048</v>
      </c>
      <c r="H318" s="12">
        <v>291.55929872685374</v>
      </c>
      <c r="I318" s="10">
        <v>61</v>
      </c>
    </row>
    <row r="319" spans="1:9" x14ac:dyDescent="0.25">
      <c r="A319" s="10">
        <v>959</v>
      </c>
      <c r="B319" s="10">
        <v>1979</v>
      </c>
      <c r="C319" s="10" t="s">
        <v>286</v>
      </c>
      <c r="D319" s="10">
        <v>6</v>
      </c>
      <c r="E319" s="10">
        <v>21.96</v>
      </c>
      <c r="F319" s="11">
        <v>293.54557592592755</v>
      </c>
      <c r="G319" s="11">
        <v>2.5488429398174048</v>
      </c>
      <c r="H319" s="12">
        <v>2.5592987268537399</v>
      </c>
      <c r="I319" s="10">
        <v>36</v>
      </c>
    </row>
    <row r="320" spans="1:9" x14ac:dyDescent="0.25">
      <c r="A320" s="10">
        <v>395</v>
      </c>
      <c r="B320" s="10">
        <v>1970</v>
      </c>
      <c r="C320" s="10" t="s">
        <v>287</v>
      </c>
      <c r="D320" s="10">
        <v>8</v>
      </c>
      <c r="E320" s="10">
        <v>202.92</v>
      </c>
      <c r="F320" s="11">
        <v>293.54557592592755</v>
      </c>
      <c r="G320" s="11">
        <v>1.5488429398174048</v>
      </c>
      <c r="H320" s="12">
        <v>167.55929872685374</v>
      </c>
      <c r="I320" s="10">
        <v>671</v>
      </c>
    </row>
    <row r="321" spans="1:9" x14ac:dyDescent="0.25">
      <c r="A321" s="10">
        <v>924</v>
      </c>
      <c r="B321" s="10">
        <v>1950</v>
      </c>
      <c r="C321" s="10" t="s">
        <v>286</v>
      </c>
      <c r="D321" s="10">
        <v>2</v>
      </c>
      <c r="E321" s="10">
        <v>3.98</v>
      </c>
      <c r="F321" s="11">
        <v>292.54557592592755</v>
      </c>
      <c r="G321" s="11">
        <v>17.548842939817405</v>
      </c>
      <c r="H321" s="12">
        <v>65.55929872685374</v>
      </c>
      <c r="I321" s="10">
        <v>57</v>
      </c>
    </row>
    <row r="322" spans="1:9" x14ac:dyDescent="0.25">
      <c r="A322" s="10">
        <v>312</v>
      </c>
      <c r="B322" s="10">
        <v>1962</v>
      </c>
      <c r="C322" s="10" t="s">
        <v>286</v>
      </c>
      <c r="D322" s="10">
        <v>19</v>
      </c>
      <c r="E322" s="10">
        <v>90.8</v>
      </c>
      <c r="F322" s="11">
        <v>292.54557592592755</v>
      </c>
      <c r="G322" s="11">
        <v>1.5488429398174048</v>
      </c>
      <c r="H322" s="12">
        <v>160.55929872685374</v>
      </c>
      <c r="I322" s="10">
        <v>572</v>
      </c>
    </row>
    <row r="323" spans="1:9" x14ac:dyDescent="0.25">
      <c r="A323" s="10">
        <v>980</v>
      </c>
      <c r="B323" s="10">
        <v>1956</v>
      </c>
      <c r="C323" s="10" t="s">
        <v>286</v>
      </c>
      <c r="D323" s="10">
        <v>67</v>
      </c>
      <c r="E323" s="10">
        <v>965.38</v>
      </c>
      <c r="F323" s="11">
        <v>292.54557592592755</v>
      </c>
      <c r="G323" s="11">
        <v>1.5488429398174048</v>
      </c>
      <c r="H323" s="12">
        <v>1.5592987268537399</v>
      </c>
      <c r="I323" s="10">
        <v>557</v>
      </c>
    </row>
    <row r="324" spans="1:9" x14ac:dyDescent="0.25">
      <c r="A324" s="10">
        <v>387</v>
      </c>
      <c r="B324" s="10">
        <v>1971</v>
      </c>
      <c r="C324" s="10" t="s">
        <v>287</v>
      </c>
      <c r="D324" s="10">
        <v>2</v>
      </c>
      <c r="E324" s="10">
        <v>14.98</v>
      </c>
      <c r="F324" s="11">
        <v>289.54557592592755</v>
      </c>
      <c r="G324" s="11">
        <v>24.548842939817405</v>
      </c>
      <c r="H324" s="12">
        <v>98.55929872685374</v>
      </c>
      <c r="I324" s="10">
        <v>48</v>
      </c>
    </row>
    <row r="325" spans="1:9" x14ac:dyDescent="0.25">
      <c r="A325" s="10">
        <v>374</v>
      </c>
      <c r="B325" s="10">
        <v>1962</v>
      </c>
      <c r="C325" s="10" t="s">
        <v>286</v>
      </c>
      <c r="D325" s="10">
        <v>4</v>
      </c>
      <c r="E325" s="10">
        <v>3.96</v>
      </c>
      <c r="F325" s="11">
        <v>289.54557592592755</v>
      </c>
      <c r="G325" s="11">
        <v>2.5488429398174048</v>
      </c>
      <c r="H325" s="12">
        <v>221.55929872685374</v>
      </c>
      <c r="I325" s="10">
        <v>155</v>
      </c>
    </row>
    <row r="326" spans="1:9" x14ac:dyDescent="0.25">
      <c r="A326" s="10">
        <v>455</v>
      </c>
      <c r="B326" s="10">
        <v>1973</v>
      </c>
      <c r="C326" s="10" t="s">
        <v>286</v>
      </c>
      <c r="D326" s="10">
        <v>2</v>
      </c>
      <c r="E326" s="10">
        <v>1.98</v>
      </c>
      <c r="F326" s="11">
        <v>289.54557592592755</v>
      </c>
      <c r="G326" s="11">
        <v>1.5488429398174048</v>
      </c>
      <c r="H326" s="12">
        <v>240.55929872685374</v>
      </c>
      <c r="I326" s="10">
        <v>362</v>
      </c>
    </row>
    <row r="327" spans="1:9" x14ac:dyDescent="0.25">
      <c r="A327" s="10">
        <v>355</v>
      </c>
      <c r="B327" s="10">
        <v>1977</v>
      </c>
      <c r="C327" s="10" t="s">
        <v>286</v>
      </c>
      <c r="D327" s="10">
        <v>11</v>
      </c>
      <c r="E327" s="10">
        <v>10.89</v>
      </c>
      <c r="F327" s="11">
        <v>286.54557592592755</v>
      </c>
      <c r="G327" s="11">
        <v>23.548842939817405</v>
      </c>
      <c r="H327" s="12">
        <v>160.55929872685374</v>
      </c>
      <c r="I327" s="10">
        <v>379</v>
      </c>
    </row>
    <row r="328" spans="1:9" x14ac:dyDescent="0.25">
      <c r="A328" s="10">
        <v>882</v>
      </c>
      <c r="B328" s="10">
        <v>1955</v>
      </c>
      <c r="C328" s="10" t="s">
        <v>286</v>
      </c>
      <c r="D328" s="10">
        <v>11</v>
      </c>
      <c r="E328" s="10">
        <v>10.89</v>
      </c>
      <c r="F328" s="11">
        <v>286.54557592592755</v>
      </c>
      <c r="G328" s="11">
        <v>23.548842939817405</v>
      </c>
      <c r="H328" s="12">
        <v>160.55929872685374</v>
      </c>
      <c r="I328" s="10">
        <v>379</v>
      </c>
    </row>
    <row r="329" spans="1:9" x14ac:dyDescent="0.25">
      <c r="A329" s="10">
        <v>902</v>
      </c>
      <c r="B329" s="10">
        <v>1934</v>
      </c>
      <c r="C329" s="10" t="s">
        <v>287</v>
      </c>
      <c r="D329" s="10">
        <v>11</v>
      </c>
      <c r="E329" s="10">
        <v>58.91</v>
      </c>
      <c r="F329" s="11">
        <v>286.54557592592755</v>
      </c>
      <c r="G329" s="11">
        <v>3.5488429398174048</v>
      </c>
      <c r="H329" s="12">
        <v>9.5592987268537399</v>
      </c>
      <c r="I329" s="10">
        <v>303</v>
      </c>
    </row>
    <row r="330" spans="1:9" x14ac:dyDescent="0.25">
      <c r="A330" s="10">
        <v>930</v>
      </c>
      <c r="B330" s="10">
        <v>1954</v>
      </c>
      <c r="C330" s="10" t="s">
        <v>286</v>
      </c>
      <c r="D330" s="10">
        <v>15</v>
      </c>
      <c r="E330" s="10">
        <v>15.86</v>
      </c>
      <c r="F330" s="11">
        <v>286.54557592592755</v>
      </c>
      <c r="G330" s="11">
        <v>2.5488429398174048</v>
      </c>
      <c r="H330" s="12">
        <v>129.55929872685374</v>
      </c>
      <c r="I330" s="10">
        <v>279</v>
      </c>
    </row>
    <row r="331" spans="1:9" x14ac:dyDescent="0.25">
      <c r="A331" s="10">
        <v>987</v>
      </c>
      <c r="B331" s="10">
        <v>1963</v>
      </c>
      <c r="C331" s="10" t="s">
        <v>286</v>
      </c>
      <c r="D331" s="10">
        <v>6</v>
      </c>
      <c r="E331" s="10">
        <v>16.940000000000001</v>
      </c>
      <c r="F331" s="11">
        <v>286.54557592592755</v>
      </c>
      <c r="G331" s="11">
        <v>2.5488429398174048</v>
      </c>
      <c r="H331" s="12">
        <v>20.55929872685374</v>
      </c>
      <c r="I331" s="10">
        <v>95</v>
      </c>
    </row>
    <row r="332" spans="1:9" x14ac:dyDescent="0.25">
      <c r="A332" s="10">
        <v>316</v>
      </c>
      <c r="B332" s="10">
        <v>1983</v>
      </c>
      <c r="C332" s="10" t="s">
        <v>286</v>
      </c>
      <c r="D332" s="10">
        <v>1</v>
      </c>
      <c r="E332" s="10">
        <v>9.99</v>
      </c>
      <c r="F332" s="11">
        <v>285.54557592592755</v>
      </c>
      <c r="G332" s="11">
        <v>24.548842939817405</v>
      </c>
      <c r="H332" s="12">
        <v>285.55929872685374</v>
      </c>
      <c r="I332" s="10">
        <v>26</v>
      </c>
    </row>
    <row r="333" spans="1:9" x14ac:dyDescent="0.25">
      <c r="A333" s="10">
        <v>301</v>
      </c>
      <c r="B333" s="10">
        <v>1956</v>
      </c>
      <c r="C333" s="10" t="s">
        <v>286</v>
      </c>
      <c r="D333" s="10">
        <v>144</v>
      </c>
      <c r="E333" s="10">
        <v>5048.62</v>
      </c>
      <c r="F333" s="11">
        <v>284.54557592592755</v>
      </c>
      <c r="G333" s="11">
        <v>2.5488429398174048</v>
      </c>
      <c r="H333" s="12">
        <v>2.5592987268537399</v>
      </c>
      <c r="I333" s="10">
        <v>560</v>
      </c>
    </row>
    <row r="334" spans="1:9" x14ac:dyDescent="0.25">
      <c r="A334" s="10">
        <v>428</v>
      </c>
      <c r="B334" s="10">
        <v>1966</v>
      </c>
      <c r="C334" s="10" t="s">
        <v>287</v>
      </c>
      <c r="D334" s="10">
        <v>2</v>
      </c>
      <c r="E334" s="10">
        <v>1.98</v>
      </c>
      <c r="F334" s="11">
        <v>284.54557592592755</v>
      </c>
      <c r="G334" s="11">
        <v>2.5488429398174048</v>
      </c>
      <c r="H334" s="12">
        <v>199.55929872685374</v>
      </c>
      <c r="I334" s="10">
        <v>634</v>
      </c>
    </row>
    <row r="335" spans="1:9" x14ac:dyDescent="0.25">
      <c r="A335" s="10">
        <v>906</v>
      </c>
      <c r="B335" s="10">
        <v>1962</v>
      </c>
      <c r="C335" s="10" t="s">
        <v>286</v>
      </c>
      <c r="D335" s="10">
        <v>7</v>
      </c>
      <c r="E335" s="10">
        <v>19.98</v>
      </c>
      <c r="F335" s="11">
        <v>283.54557592592755</v>
      </c>
      <c r="G335" s="11">
        <v>2.5488429398174048</v>
      </c>
      <c r="H335" s="12">
        <v>70.55929872685374</v>
      </c>
      <c r="I335" s="10">
        <v>224</v>
      </c>
    </row>
    <row r="336" spans="1:9" x14ac:dyDescent="0.25">
      <c r="A336" s="10">
        <v>389</v>
      </c>
      <c r="B336" s="10">
        <v>1966</v>
      </c>
      <c r="C336" s="10" t="s">
        <v>287</v>
      </c>
      <c r="D336" s="10">
        <v>1</v>
      </c>
      <c r="E336" s="10">
        <v>0.99</v>
      </c>
      <c r="F336" s="11">
        <v>283.54557592592755</v>
      </c>
      <c r="G336" s="11">
        <v>1.5488429398174048</v>
      </c>
      <c r="H336" s="12">
        <v>11.55929872685374</v>
      </c>
      <c r="I336" s="10">
        <v>179</v>
      </c>
    </row>
    <row r="337" spans="1:9" x14ac:dyDescent="0.25">
      <c r="A337" s="10">
        <v>433</v>
      </c>
      <c r="B337" s="10">
        <v>1936</v>
      </c>
      <c r="C337" s="10" t="s">
        <v>286</v>
      </c>
      <c r="D337" s="10">
        <v>9</v>
      </c>
      <c r="E337" s="10">
        <v>32.9</v>
      </c>
      <c r="F337" s="11">
        <v>283.54557592592755</v>
      </c>
      <c r="G337" s="11">
        <v>1.5488429398174048</v>
      </c>
      <c r="H337" s="12">
        <v>11.55929872685374</v>
      </c>
      <c r="I337" s="10">
        <v>692</v>
      </c>
    </row>
    <row r="338" spans="1:9" x14ac:dyDescent="0.25">
      <c r="A338" s="10">
        <v>905</v>
      </c>
      <c r="B338" s="10">
        <v>1970</v>
      </c>
      <c r="C338" s="10" t="s">
        <v>286</v>
      </c>
      <c r="D338" s="10">
        <v>5</v>
      </c>
      <c r="E338" s="10">
        <v>35.950000000000003</v>
      </c>
      <c r="F338" s="11">
        <v>281.54557592592755</v>
      </c>
      <c r="G338" s="11">
        <v>4.5488429398174048</v>
      </c>
      <c r="H338" s="12">
        <v>172.55929872685374</v>
      </c>
      <c r="I338" s="10">
        <v>28</v>
      </c>
    </row>
    <row r="339" spans="1:9" x14ac:dyDescent="0.25">
      <c r="A339" s="10">
        <v>441</v>
      </c>
      <c r="B339" s="10">
        <v>1951</v>
      </c>
      <c r="C339" s="10" t="s">
        <v>286</v>
      </c>
      <c r="D339" s="10">
        <v>5</v>
      </c>
      <c r="E339" s="10">
        <v>42.97</v>
      </c>
      <c r="F339" s="11">
        <v>281.54557592592755</v>
      </c>
      <c r="G339" s="11">
        <v>1.5488429398174048</v>
      </c>
      <c r="H339" s="12">
        <v>110.55929872685374</v>
      </c>
      <c r="I339" s="10">
        <v>395</v>
      </c>
    </row>
    <row r="340" spans="1:9" x14ac:dyDescent="0.25">
      <c r="A340" s="10">
        <v>356</v>
      </c>
      <c r="B340" s="10">
        <v>1960</v>
      </c>
      <c r="C340" s="10" t="s">
        <v>286</v>
      </c>
      <c r="D340" s="10">
        <v>1</v>
      </c>
      <c r="E340" s="10">
        <v>4.99</v>
      </c>
      <c r="F340" s="11">
        <v>280.54557592592755</v>
      </c>
      <c r="G340" s="11">
        <v>1.5488429398174048</v>
      </c>
      <c r="H340" s="12">
        <v>280.55929872685374</v>
      </c>
      <c r="I340" s="10">
        <v>8</v>
      </c>
    </row>
    <row r="341" spans="1:9" x14ac:dyDescent="0.25">
      <c r="A341" s="10">
        <v>884</v>
      </c>
      <c r="B341" s="10">
        <v>1943</v>
      </c>
      <c r="C341" s="10" t="s">
        <v>286</v>
      </c>
      <c r="D341" s="10">
        <v>1</v>
      </c>
      <c r="E341" s="10">
        <v>4.99</v>
      </c>
      <c r="F341" s="11">
        <v>280.54557592592755</v>
      </c>
      <c r="G341" s="11">
        <v>1.5488429398174048</v>
      </c>
      <c r="H341" s="12">
        <v>280.55929872685374</v>
      </c>
      <c r="I341" s="10">
        <v>8</v>
      </c>
    </row>
    <row r="342" spans="1:9" x14ac:dyDescent="0.25">
      <c r="A342" s="10">
        <v>388</v>
      </c>
      <c r="B342" s="10">
        <v>1960</v>
      </c>
      <c r="C342" s="10" t="s">
        <v>286</v>
      </c>
      <c r="D342" s="10">
        <v>91</v>
      </c>
      <c r="E342" s="10">
        <v>1029.1099999999999</v>
      </c>
      <c r="F342" s="11">
        <v>279.54557592592755</v>
      </c>
      <c r="G342" s="11">
        <v>23.548842939817405</v>
      </c>
      <c r="H342" s="12">
        <v>23.55929872685374</v>
      </c>
      <c r="I342" s="10">
        <v>137</v>
      </c>
    </row>
    <row r="343" spans="1:9" x14ac:dyDescent="0.25">
      <c r="A343" s="10">
        <v>999</v>
      </c>
      <c r="B343" s="10">
        <v>1962</v>
      </c>
      <c r="C343" s="10" t="s">
        <v>286</v>
      </c>
      <c r="D343" s="10">
        <v>1</v>
      </c>
      <c r="E343" s="10">
        <v>4.99</v>
      </c>
      <c r="F343" s="11">
        <v>279.54557592592755</v>
      </c>
      <c r="G343" s="11">
        <v>6.5488429398174048</v>
      </c>
      <c r="H343" s="12">
        <v>279.55929872685374</v>
      </c>
      <c r="I343" s="10">
        <v>32</v>
      </c>
    </row>
    <row r="344" spans="1:9" x14ac:dyDescent="0.25">
      <c r="A344" s="10">
        <v>346</v>
      </c>
      <c r="B344" s="10">
        <v>1952</v>
      </c>
      <c r="C344" s="10" t="s">
        <v>287</v>
      </c>
      <c r="D344" s="10">
        <v>24</v>
      </c>
      <c r="E344" s="10">
        <v>104.77</v>
      </c>
      <c r="F344" s="11">
        <v>278.54557592592755</v>
      </c>
      <c r="G344" s="11">
        <v>19.548842939817405</v>
      </c>
      <c r="H344" s="12">
        <v>119.55929872685374</v>
      </c>
      <c r="I344" s="10">
        <v>525</v>
      </c>
    </row>
    <row r="345" spans="1:9" x14ac:dyDescent="0.25">
      <c r="A345" s="10">
        <v>868</v>
      </c>
      <c r="B345" s="10">
        <v>1958</v>
      </c>
      <c r="C345" s="10" t="s">
        <v>286</v>
      </c>
      <c r="D345" s="10">
        <v>24</v>
      </c>
      <c r="E345" s="10">
        <v>104.77</v>
      </c>
      <c r="F345" s="11">
        <v>278.54557592592755</v>
      </c>
      <c r="G345" s="11">
        <v>19.548842939817405</v>
      </c>
      <c r="H345" s="12">
        <v>119.55929872685374</v>
      </c>
      <c r="I345" s="10">
        <v>525</v>
      </c>
    </row>
    <row r="346" spans="1:9" x14ac:dyDescent="0.25">
      <c r="A346" s="10">
        <v>992</v>
      </c>
      <c r="B346" s="10">
        <v>1956</v>
      </c>
      <c r="C346" s="10" t="s">
        <v>287</v>
      </c>
      <c r="D346" s="10">
        <v>1</v>
      </c>
      <c r="E346" s="10">
        <v>0.99</v>
      </c>
      <c r="F346" s="11">
        <v>278.54557592592755</v>
      </c>
      <c r="G346" s="11">
        <v>10.548842939817405</v>
      </c>
      <c r="H346" s="12">
        <v>243.55929872685374</v>
      </c>
      <c r="I346" s="10">
        <v>226</v>
      </c>
    </row>
    <row r="347" spans="1:9" x14ac:dyDescent="0.25">
      <c r="A347" s="10">
        <v>365</v>
      </c>
      <c r="B347" s="10">
        <v>1970</v>
      </c>
      <c r="C347" s="10" t="s">
        <v>287</v>
      </c>
      <c r="D347" s="10">
        <v>3</v>
      </c>
      <c r="E347" s="10">
        <v>9.98</v>
      </c>
      <c r="F347" s="11">
        <v>277.54557592592755</v>
      </c>
      <c r="G347" s="11">
        <v>1.5488429398174048</v>
      </c>
      <c r="H347" s="12">
        <v>55.55929872685374</v>
      </c>
      <c r="I347" s="10">
        <v>214</v>
      </c>
    </row>
    <row r="348" spans="1:9" x14ac:dyDescent="0.25">
      <c r="A348" s="10">
        <v>894</v>
      </c>
      <c r="B348" s="10">
        <v>1970</v>
      </c>
      <c r="C348" s="10" t="s">
        <v>287</v>
      </c>
      <c r="D348" s="10">
        <v>3</v>
      </c>
      <c r="E348" s="10">
        <v>9.98</v>
      </c>
      <c r="F348" s="11">
        <v>277.54557592592755</v>
      </c>
      <c r="G348" s="11">
        <v>1.5488429398174048</v>
      </c>
      <c r="H348" s="12">
        <v>55.55929872685374</v>
      </c>
      <c r="I348" s="10">
        <v>214</v>
      </c>
    </row>
    <row r="349" spans="1:9" x14ac:dyDescent="0.25">
      <c r="A349" s="10">
        <v>303</v>
      </c>
      <c r="B349" s="10">
        <v>1968</v>
      </c>
      <c r="C349" s="10" t="s">
        <v>287</v>
      </c>
      <c r="D349" s="10">
        <v>3</v>
      </c>
      <c r="E349" s="10">
        <v>26.97</v>
      </c>
      <c r="F349" s="11">
        <v>276.54557592592755</v>
      </c>
      <c r="G349" s="11">
        <v>9.5488429398174048</v>
      </c>
      <c r="H349" s="12">
        <v>41.55929872685374</v>
      </c>
      <c r="I349" s="10">
        <v>16</v>
      </c>
    </row>
    <row r="350" spans="1:9" x14ac:dyDescent="0.25">
      <c r="A350" s="10">
        <v>318</v>
      </c>
      <c r="B350" s="10">
        <v>1963</v>
      </c>
      <c r="C350" s="10" t="s">
        <v>287</v>
      </c>
      <c r="D350" s="10">
        <v>15</v>
      </c>
      <c r="E350" s="10">
        <v>138.9</v>
      </c>
      <c r="F350" s="11">
        <v>275.54557592592755</v>
      </c>
      <c r="G350" s="11">
        <v>1.5488429398174048</v>
      </c>
      <c r="H350" s="12">
        <v>4.5592987268537399</v>
      </c>
      <c r="I350" s="10">
        <v>243</v>
      </c>
    </row>
    <row r="351" spans="1:9" x14ac:dyDescent="0.25">
      <c r="A351" s="10">
        <v>97</v>
      </c>
      <c r="B351" s="10">
        <v>1947</v>
      </c>
      <c r="C351" s="10" t="s">
        <v>286</v>
      </c>
      <c r="D351" s="10">
        <v>1</v>
      </c>
      <c r="E351" s="10">
        <v>10.98</v>
      </c>
      <c r="F351" s="11">
        <v>273.54557592592755</v>
      </c>
      <c r="G351" s="11">
        <v>17.548842939817405</v>
      </c>
      <c r="H351" s="12">
        <v>265.55929872685374</v>
      </c>
      <c r="I351" s="10">
        <v>16</v>
      </c>
    </row>
    <row r="352" spans="1:9" x14ac:dyDescent="0.25">
      <c r="A352" s="10">
        <v>228</v>
      </c>
      <c r="B352" s="10">
        <v>1985</v>
      </c>
      <c r="C352" s="10" t="s">
        <v>286</v>
      </c>
      <c r="D352" s="10">
        <v>4</v>
      </c>
      <c r="E352" s="10">
        <v>25.96</v>
      </c>
      <c r="F352" s="11">
        <v>272.54557592592755</v>
      </c>
      <c r="G352" s="11">
        <v>17.548842939817405</v>
      </c>
      <c r="H352" s="12">
        <v>220.55929872685374</v>
      </c>
      <c r="I352" s="10">
        <v>27</v>
      </c>
    </row>
    <row r="353" spans="1:9" x14ac:dyDescent="0.25">
      <c r="A353" s="10">
        <v>216</v>
      </c>
      <c r="B353" s="10">
        <v>1958</v>
      </c>
      <c r="C353" s="10" t="s">
        <v>286</v>
      </c>
      <c r="D353" s="10">
        <v>12</v>
      </c>
      <c r="E353" s="10">
        <v>182.89</v>
      </c>
      <c r="F353" s="11">
        <v>272.54557592592755</v>
      </c>
      <c r="G353" s="11">
        <v>6.5488429398174048</v>
      </c>
      <c r="H353" s="12">
        <v>75.55929872685374</v>
      </c>
      <c r="I353" s="10">
        <v>302</v>
      </c>
    </row>
    <row r="354" spans="1:9" x14ac:dyDescent="0.25">
      <c r="A354" s="10">
        <v>111</v>
      </c>
      <c r="B354" s="10">
        <v>1978</v>
      </c>
      <c r="C354" s="10" t="s">
        <v>286</v>
      </c>
      <c r="D354" s="10">
        <v>6</v>
      </c>
      <c r="E354" s="10">
        <v>59.95</v>
      </c>
      <c r="F354" s="11">
        <v>272.54557592592755</v>
      </c>
      <c r="G354" s="11">
        <v>2.5488429398174048</v>
      </c>
      <c r="H354" s="12">
        <v>102.55929872685374</v>
      </c>
      <c r="I354" s="10">
        <v>246</v>
      </c>
    </row>
    <row r="355" spans="1:9" x14ac:dyDescent="0.25">
      <c r="A355" s="10">
        <v>242</v>
      </c>
      <c r="B355" s="10">
        <v>1970</v>
      </c>
      <c r="C355" s="10" t="s">
        <v>286</v>
      </c>
      <c r="D355" s="10">
        <v>6</v>
      </c>
      <c r="E355" s="10">
        <v>144.94</v>
      </c>
      <c r="F355" s="11">
        <v>272.54557592592755</v>
      </c>
      <c r="G355" s="11">
        <v>1.5488429398174048</v>
      </c>
      <c r="H355" s="12">
        <v>260.55929872685374</v>
      </c>
      <c r="I355" s="10">
        <v>91</v>
      </c>
    </row>
    <row r="356" spans="1:9" x14ac:dyDescent="0.25">
      <c r="A356" s="10">
        <v>716</v>
      </c>
      <c r="B356" s="10">
        <v>1940</v>
      </c>
      <c r="C356" s="10" t="s">
        <v>286</v>
      </c>
      <c r="D356" s="10">
        <v>29</v>
      </c>
      <c r="E356" s="10">
        <v>255.73</v>
      </c>
      <c r="F356" s="11">
        <v>272.54557592592755</v>
      </c>
      <c r="G356" s="11">
        <v>1.5488429398174048</v>
      </c>
      <c r="H356" s="12">
        <v>1.5592987268537399</v>
      </c>
      <c r="I356" s="10">
        <v>555</v>
      </c>
    </row>
    <row r="357" spans="1:9" x14ac:dyDescent="0.25">
      <c r="A357" s="10">
        <v>258</v>
      </c>
      <c r="B357" s="10">
        <v>1940</v>
      </c>
      <c r="C357" s="10" t="s">
        <v>286</v>
      </c>
      <c r="D357" s="10">
        <v>1</v>
      </c>
      <c r="E357" s="10">
        <v>0.99</v>
      </c>
      <c r="F357" s="11">
        <v>271.54557592592755</v>
      </c>
      <c r="G357" s="11">
        <v>2.5488429398174048</v>
      </c>
      <c r="H357" s="12">
        <v>107.55929872685374</v>
      </c>
      <c r="I357" s="10">
        <v>45</v>
      </c>
    </row>
    <row r="358" spans="1:9" x14ac:dyDescent="0.25">
      <c r="A358" s="10">
        <v>259</v>
      </c>
      <c r="B358" s="10">
        <v>1952</v>
      </c>
      <c r="C358" s="10" t="s">
        <v>287</v>
      </c>
      <c r="D358" s="10">
        <v>4</v>
      </c>
      <c r="E358" s="10">
        <v>10.99</v>
      </c>
      <c r="F358" s="11">
        <v>271.54557592592755</v>
      </c>
      <c r="G358" s="11">
        <v>1.5488429398174048</v>
      </c>
      <c r="H358" s="12">
        <v>36.55929872685374</v>
      </c>
      <c r="I358" s="10">
        <v>404</v>
      </c>
    </row>
    <row r="359" spans="1:9" x14ac:dyDescent="0.25">
      <c r="A359" s="10">
        <v>756</v>
      </c>
      <c r="B359" s="10">
        <v>1952</v>
      </c>
      <c r="C359" s="10" t="s">
        <v>287</v>
      </c>
      <c r="D359" s="10">
        <v>15</v>
      </c>
      <c r="E359" s="10">
        <v>66.849999999999994</v>
      </c>
      <c r="F359" s="11">
        <v>271.54557592592755</v>
      </c>
      <c r="G359" s="11">
        <v>1.5488429398174048</v>
      </c>
      <c r="H359" s="12">
        <v>22.55929872685374</v>
      </c>
      <c r="I359" s="10">
        <v>386</v>
      </c>
    </row>
    <row r="360" spans="1:9" x14ac:dyDescent="0.25">
      <c r="A360" s="10">
        <v>119</v>
      </c>
      <c r="B360" s="10">
        <v>1962</v>
      </c>
      <c r="C360" s="10" t="s">
        <v>287</v>
      </c>
      <c r="D360" s="10">
        <v>5</v>
      </c>
      <c r="E360" s="10">
        <v>12.97</v>
      </c>
      <c r="F360" s="11">
        <v>270.54557592592755</v>
      </c>
      <c r="G360" s="11">
        <v>26.548842939817405</v>
      </c>
      <c r="H360" s="12">
        <v>63.55929872685374</v>
      </c>
      <c r="I360" s="10">
        <v>14</v>
      </c>
    </row>
    <row r="361" spans="1:9" x14ac:dyDescent="0.25">
      <c r="A361" s="10">
        <v>806</v>
      </c>
      <c r="B361" s="10">
        <v>1945</v>
      </c>
      <c r="C361" s="10" t="s">
        <v>286</v>
      </c>
      <c r="D361" s="10">
        <v>7</v>
      </c>
      <c r="E361" s="10">
        <v>39.93</v>
      </c>
      <c r="F361" s="11">
        <v>270.54557592592755</v>
      </c>
      <c r="G361" s="11">
        <v>21.548842939817405</v>
      </c>
      <c r="H361" s="12">
        <v>232.55929872685374</v>
      </c>
      <c r="I361" s="10">
        <v>112</v>
      </c>
    </row>
    <row r="362" spans="1:9" x14ac:dyDescent="0.25">
      <c r="A362" s="10">
        <v>34</v>
      </c>
      <c r="B362" s="10">
        <v>1957</v>
      </c>
      <c r="C362" s="10" t="s">
        <v>286</v>
      </c>
      <c r="D362" s="10">
        <v>5</v>
      </c>
      <c r="E362" s="10">
        <v>5.96</v>
      </c>
      <c r="F362" s="11">
        <v>270.54557592592755</v>
      </c>
      <c r="G362" s="11">
        <v>10.548842939817405</v>
      </c>
      <c r="H362" s="12">
        <v>10.55929872685374</v>
      </c>
      <c r="I362" s="10">
        <v>13</v>
      </c>
    </row>
    <row r="363" spans="1:9" x14ac:dyDescent="0.25">
      <c r="A363" s="10">
        <v>824</v>
      </c>
      <c r="B363" s="10">
        <v>1980</v>
      </c>
      <c r="C363" s="10" t="s">
        <v>286</v>
      </c>
      <c r="D363" s="10">
        <v>15</v>
      </c>
      <c r="E363" s="10">
        <v>83.87</v>
      </c>
      <c r="F363" s="11">
        <v>269.54557592592755</v>
      </c>
      <c r="G363" s="11">
        <v>20.548842939817405</v>
      </c>
      <c r="H363" s="12">
        <v>80.55929872685374</v>
      </c>
      <c r="I363" s="10">
        <v>581</v>
      </c>
    </row>
    <row r="364" spans="1:9" x14ac:dyDescent="0.25">
      <c r="A364" s="10">
        <v>130</v>
      </c>
      <c r="B364" s="10">
        <v>1965</v>
      </c>
      <c r="C364" s="10" t="s">
        <v>286</v>
      </c>
      <c r="D364" s="10">
        <v>6</v>
      </c>
      <c r="E364" s="10">
        <v>39.97</v>
      </c>
      <c r="F364" s="11">
        <v>269.54557592592755</v>
      </c>
      <c r="G364" s="11">
        <v>6.5488429398174048</v>
      </c>
      <c r="H364" s="12">
        <v>14.55929872685374</v>
      </c>
      <c r="I364" s="10">
        <v>54</v>
      </c>
    </row>
    <row r="365" spans="1:9" x14ac:dyDescent="0.25">
      <c r="A365" s="10">
        <v>159</v>
      </c>
      <c r="B365" s="10">
        <v>1974</v>
      </c>
      <c r="C365" s="10" t="s">
        <v>287</v>
      </c>
      <c r="D365" s="10">
        <v>30</v>
      </c>
      <c r="E365" s="10">
        <v>31.68</v>
      </c>
      <c r="F365" s="11">
        <v>269.54557592592755</v>
      </c>
      <c r="G365" s="11">
        <v>6.5488429398174048</v>
      </c>
      <c r="H365" s="12">
        <v>151.55929872685374</v>
      </c>
      <c r="I365" s="10">
        <v>380</v>
      </c>
    </row>
    <row r="366" spans="1:9" x14ac:dyDescent="0.25">
      <c r="A366" s="10">
        <v>167</v>
      </c>
      <c r="B366" s="10">
        <v>1963</v>
      </c>
      <c r="C366" s="10" t="s">
        <v>287</v>
      </c>
      <c r="D366" s="10">
        <v>3</v>
      </c>
      <c r="E366" s="10">
        <v>20.96</v>
      </c>
      <c r="F366" s="11">
        <v>269.54557592592755</v>
      </c>
      <c r="G366" s="11">
        <v>5.5488429398174048</v>
      </c>
      <c r="H366" s="12">
        <v>6.5592987268537399</v>
      </c>
      <c r="I366" s="10">
        <v>23</v>
      </c>
    </row>
    <row r="367" spans="1:9" x14ac:dyDescent="0.25">
      <c r="A367" s="10">
        <v>61</v>
      </c>
      <c r="B367" s="10">
        <v>1970</v>
      </c>
      <c r="C367" s="10" t="s">
        <v>286</v>
      </c>
      <c r="D367" s="10">
        <v>1</v>
      </c>
      <c r="E367" s="10">
        <v>0.99</v>
      </c>
      <c r="F367" s="11">
        <v>269.54557592592755</v>
      </c>
      <c r="G367" s="11">
        <v>2.5488429398174048</v>
      </c>
      <c r="H367" s="12">
        <v>269.55929872685374</v>
      </c>
      <c r="I367" s="10">
        <v>139</v>
      </c>
    </row>
    <row r="368" spans="1:9" x14ac:dyDescent="0.25">
      <c r="A368" s="10">
        <v>162</v>
      </c>
      <c r="B368" s="10">
        <v>1953</v>
      </c>
      <c r="C368" s="10" t="s">
        <v>286</v>
      </c>
      <c r="D368" s="10">
        <v>12</v>
      </c>
      <c r="E368" s="10">
        <v>198.9</v>
      </c>
      <c r="F368" s="11">
        <v>269.54557592592755</v>
      </c>
      <c r="G368" s="11">
        <v>1.5488429398174048</v>
      </c>
      <c r="H368" s="12">
        <v>30.55929872685374</v>
      </c>
      <c r="I368" s="10">
        <v>135</v>
      </c>
    </row>
    <row r="369" spans="1:9" x14ac:dyDescent="0.25">
      <c r="A369" s="10">
        <v>178</v>
      </c>
      <c r="B369" s="10">
        <v>1947</v>
      </c>
      <c r="C369" s="10" t="s">
        <v>287</v>
      </c>
      <c r="D369" s="10">
        <v>1</v>
      </c>
      <c r="E369" s="10">
        <v>0.99</v>
      </c>
      <c r="F369" s="11">
        <v>269.54557592592755</v>
      </c>
      <c r="G369" s="11">
        <v>1.5488429398174048</v>
      </c>
      <c r="H369" s="12">
        <v>261.55929872685374</v>
      </c>
      <c r="I369" s="10">
        <v>325</v>
      </c>
    </row>
    <row r="370" spans="1:9" x14ac:dyDescent="0.25">
      <c r="A370" s="10">
        <v>245</v>
      </c>
      <c r="B370" s="10">
        <v>1932</v>
      </c>
      <c r="C370" s="10" t="s">
        <v>287</v>
      </c>
      <c r="D370" s="10">
        <v>2</v>
      </c>
      <c r="E370" s="10">
        <v>1.98</v>
      </c>
      <c r="F370" s="11">
        <v>268.54557592592755</v>
      </c>
      <c r="G370" s="11">
        <v>3.5488429398174048</v>
      </c>
      <c r="H370" s="12">
        <v>248.55929872685374</v>
      </c>
      <c r="I370" s="10">
        <v>110</v>
      </c>
    </row>
    <row r="371" spans="1:9" x14ac:dyDescent="0.25">
      <c r="A371" s="10">
        <v>98</v>
      </c>
      <c r="B371" s="10">
        <v>1962</v>
      </c>
      <c r="C371" s="10" t="s">
        <v>287</v>
      </c>
      <c r="D371" s="10">
        <v>1</v>
      </c>
      <c r="E371" s="10">
        <v>9.99</v>
      </c>
      <c r="F371" s="11">
        <v>268.54557592592755</v>
      </c>
      <c r="G371" s="11">
        <v>1.5488429398174048</v>
      </c>
      <c r="H371" s="12">
        <v>226.55929872685374</v>
      </c>
      <c r="I371" s="10">
        <v>155</v>
      </c>
    </row>
    <row r="372" spans="1:9" x14ac:dyDescent="0.25">
      <c r="A372" s="10">
        <v>73</v>
      </c>
      <c r="B372" s="10">
        <v>1954</v>
      </c>
      <c r="C372" s="10" t="s">
        <v>286</v>
      </c>
      <c r="D372" s="10">
        <v>4</v>
      </c>
      <c r="E372" s="10">
        <v>11.95</v>
      </c>
      <c r="F372" s="11">
        <v>267.54557592592755</v>
      </c>
      <c r="G372" s="11">
        <v>17.548842939817405</v>
      </c>
      <c r="H372" s="12">
        <v>242.55929872685374</v>
      </c>
      <c r="I372" s="10">
        <v>261</v>
      </c>
    </row>
    <row r="373" spans="1:9" x14ac:dyDescent="0.25">
      <c r="A373" s="10">
        <v>720</v>
      </c>
      <c r="B373" s="10">
        <v>1959</v>
      </c>
      <c r="C373" s="10" t="s">
        <v>286</v>
      </c>
      <c r="D373" s="10">
        <v>1</v>
      </c>
      <c r="E373" s="10">
        <v>1</v>
      </c>
      <c r="F373" s="11">
        <v>267.54557592592755</v>
      </c>
      <c r="G373" s="11">
        <v>14.548842939817405</v>
      </c>
      <c r="H373" s="12">
        <v>143.55929872685374</v>
      </c>
      <c r="I373" s="10">
        <v>43</v>
      </c>
    </row>
    <row r="374" spans="1:9" x14ac:dyDescent="0.25">
      <c r="A374" s="10">
        <v>185</v>
      </c>
      <c r="B374" s="10">
        <v>1994</v>
      </c>
      <c r="C374" s="10" t="s">
        <v>287</v>
      </c>
      <c r="D374" s="10">
        <v>14</v>
      </c>
      <c r="E374" s="10">
        <v>60.86</v>
      </c>
      <c r="F374" s="11">
        <v>267.54557592592755</v>
      </c>
      <c r="G374" s="11">
        <v>12.548842939817405</v>
      </c>
      <c r="H374" s="12">
        <v>14.55929872685374</v>
      </c>
      <c r="I374" s="10">
        <v>336</v>
      </c>
    </row>
    <row r="375" spans="1:9" x14ac:dyDescent="0.25">
      <c r="A375" s="10">
        <v>256</v>
      </c>
      <c r="B375" s="10">
        <v>1950</v>
      </c>
      <c r="C375" s="10" t="s">
        <v>286</v>
      </c>
      <c r="D375" s="10">
        <v>6</v>
      </c>
      <c r="E375" s="10">
        <v>64.94</v>
      </c>
      <c r="F375" s="11">
        <v>267.54557592592755</v>
      </c>
      <c r="G375" s="11">
        <v>10.548842939817405</v>
      </c>
      <c r="H375" s="12">
        <v>250.55929872685374</v>
      </c>
      <c r="I375" s="10">
        <v>36</v>
      </c>
    </row>
    <row r="376" spans="1:9" x14ac:dyDescent="0.25">
      <c r="A376" s="10">
        <v>691</v>
      </c>
      <c r="B376" s="10">
        <v>1962</v>
      </c>
      <c r="C376" s="10" t="s">
        <v>286</v>
      </c>
      <c r="D376" s="10">
        <v>4</v>
      </c>
      <c r="E376" s="10">
        <v>8.9700000000000006</v>
      </c>
      <c r="F376" s="11">
        <v>267.54557592592755</v>
      </c>
      <c r="G376" s="11">
        <v>9.5488429398174048</v>
      </c>
      <c r="H376" s="12">
        <v>44.55929872685374</v>
      </c>
      <c r="I376" s="10">
        <v>129</v>
      </c>
    </row>
    <row r="377" spans="1:9" x14ac:dyDescent="0.25">
      <c r="A377" s="10">
        <v>251</v>
      </c>
      <c r="B377" s="10">
        <v>1959</v>
      </c>
      <c r="C377" s="10" t="s">
        <v>287</v>
      </c>
      <c r="D377" s="10">
        <v>18</v>
      </c>
      <c r="E377" s="10">
        <v>20.85</v>
      </c>
      <c r="F377" s="11">
        <v>267.54557592592755</v>
      </c>
      <c r="G377" s="11">
        <v>1.5488429398174048</v>
      </c>
      <c r="H377" s="12">
        <v>46.55929872685374</v>
      </c>
      <c r="I377" s="10">
        <v>210</v>
      </c>
    </row>
    <row r="378" spans="1:9" x14ac:dyDescent="0.25">
      <c r="A378" s="10">
        <v>759</v>
      </c>
      <c r="B378" s="10">
        <v>1940</v>
      </c>
      <c r="C378" s="10" t="s">
        <v>287</v>
      </c>
      <c r="D378" s="10">
        <v>2</v>
      </c>
      <c r="E378" s="10">
        <v>2.98</v>
      </c>
      <c r="F378" s="11">
        <v>267.54557592592755</v>
      </c>
      <c r="G378" s="11">
        <v>1.5488429398174048</v>
      </c>
      <c r="H378" s="12">
        <v>261.55929872685374</v>
      </c>
      <c r="I378" s="10">
        <v>84</v>
      </c>
    </row>
    <row r="379" spans="1:9" x14ac:dyDescent="0.25">
      <c r="A379" s="10">
        <v>149</v>
      </c>
      <c r="B379" s="10">
        <v>1970</v>
      </c>
      <c r="C379" s="10" t="s">
        <v>286</v>
      </c>
      <c r="D379" s="10">
        <v>52</v>
      </c>
      <c r="E379" s="10">
        <v>838.49</v>
      </c>
      <c r="F379" s="11">
        <v>266.54557592592755</v>
      </c>
      <c r="G379" s="11">
        <v>26.548842939817405</v>
      </c>
      <c r="H379" s="12">
        <v>58.55929872685374</v>
      </c>
      <c r="I379" s="10">
        <v>400</v>
      </c>
    </row>
    <row r="380" spans="1:9" x14ac:dyDescent="0.25">
      <c r="A380" s="10">
        <v>122</v>
      </c>
      <c r="B380" s="10">
        <v>1961</v>
      </c>
      <c r="C380" s="10" t="s">
        <v>286</v>
      </c>
      <c r="D380" s="10">
        <v>3</v>
      </c>
      <c r="E380" s="10">
        <v>5.97</v>
      </c>
      <c r="F380" s="11">
        <v>266.54557592592755</v>
      </c>
      <c r="G380" s="11">
        <v>23.548842939817405</v>
      </c>
      <c r="H380" s="12">
        <v>244.55929872685374</v>
      </c>
      <c r="I380" s="10">
        <v>109</v>
      </c>
    </row>
    <row r="381" spans="1:9" x14ac:dyDescent="0.25">
      <c r="A381" s="10">
        <v>745</v>
      </c>
      <c r="B381" s="10">
        <v>1974</v>
      </c>
      <c r="C381" s="10" t="s">
        <v>286</v>
      </c>
      <c r="D381" s="10">
        <v>48</v>
      </c>
      <c r="E381" s="10">
        <v>381.53</v>
      </c>
      <c r="F381" s="11">
        <v>266.54557592592755</v>
      </c>
      <c r="G381" s="11">
        <v>15.548842939817405</v>
      </c>
      <c r="H381" s="12">
        <v>60.55929872685374</v>
      </c>
      <c r="I381" s="10">
        <v>262</v>
      </c>
    </row>
    <row r="382" spans="1:9" x14ac:dyDescent="0.25">
      <c r="A382" s="10">
        <v>234</v>
      </c>
      <c r="B382" s="10">
        <v>1967</v>
      </c>
      <c r="C382" s="10" t="s">
        <v>286</v>
      </c>
      <c r="D382" s="10">
        <v>13</v>
      </c>
      <c r="E382" s="10">
        <v>103.87</v>
      </c>
      <c r="F382" s="11">
        <v>266.54557592592755</v>
      </c>
      <c r="G382" s="11">
        <v>9.5488429398174048</v>
      </c>
      <c r="H382" s="12">
        <v>94.55929872685374</v>
      </c>
      <c r="I382" s="10">
        <v>149</v>
      </c>
    </row>
    <row r="383" spans="1:9" x14ac:dyDescent="0.25">
      <c r="A383" s="10">
        <v>200</v>
      </c>
      <c r="B383" s="10">
        <v>1969</v>
      </c>
      <c r="C383" s="10" t="s">
        <v>286</v>
      </c>
      <c r="D383" s="10">
        <v>117</v>
      </c>
      <c r="E383" s="10">
        <v>6924.94</v>
      </c>
      <c r="F383" s="11">
        <v>266.54557592592755</v>
      </c>
      <c r="G383" s="11">
        <v>2.5488429398174048</v>
      </c>
      <c r="H383" s="12">
        <v>4.5592987268537399</v>
      </c>
      <c r="I383" s="10">
        <v>427</v>
      </c>
    </row>
    <row r="384" spans="1:9" x14ac:dyDescent="0.25">
      <c r="A384" s="10">
        <v>133</v>
      </c>
      <c r="B384" s="10">
        <v>1939</v>
      </c>
      <c r="C384" s="10" t="s">
        <v>286</v>
      </c>
      <c r="D384" s="10">
        <v>2</v>
      </c>
      <c r="E384" s="10">
        <v>3.98</v>
      </c>
      <c r="F384" s="11">
        <v>266.54557592592755</v>
      </c>
      <c r="G384" s="11">
        <v>1.5488429398174048</v>
      </c>
      <c r="H384" s="12">
        <v>46.55929872685374</v>
      </c>
      <c r="I384" s="10">
        <v>67</v>
      </c>
    </row>
    <row r="385" spans="1:9" x14ac:dyDescent="0.25">
      <c r="A385" s="10">
        <v>158</v>
      </c>
      <c r="B385" s="10">
        <v>1970</v>
      </c>
      <c r="C385" s="10" t="s">
        <v>286</v>
      </c>
      <c r="D385" s="10">
        <v>2</v>
      </c>
      <c r="E385" s="10">
        <v>2.98</v>
      </c>
      <c r="F385" s="11">
        <v>266.54557592592755</v>
      </c>
      <c r="G385" s="11">
        <v>1.5488429398174048</v>
      </c>
      <c r="H385" s="12">
        <v>254.55929872685374</v>
      </c>
      <c r="I385" s="10">
        <v>363</v>
      </c>
    </row>
    <row r="386" spans="1:9" x14ac:dyDescent="0.25">
      <c r="A386" s="10">
        <v>431</v>
      </c>
      <c r="B386" s="10">
        <v>1980</v>
      </c>
      <c r="C386" s="10" t="s">
        <v>286</v>
      </c>
      <c r="D386" s="10">
        <v>3</v>
      </c>
      <c r="E386" s="10">
        <v>2.97</v>
      </c>
      <c r="F386" s="11">
        <v>266.54557592592755</v>
      </c>
      <c r="G386" s="11">
        <v>1.5488429398174048</v>
      </c>
      <c r="H386" s="12">
        <v>236.55929872685374</v>
      </c>
      <c r="I386" s="10">
        <v>463</v>
      </c>
    </row>
    <row r="387" spans="1:9" x14ac:dyDescent="0.25">
      <c r="A387" s="10">
        <v>802</v>
      </c>
      <c r="B387" s="10">
        <v>1967</v>
      </c>
      <c r="C387" s="10" t="s">
        <v>286</v>
      </c>
      <c r="D387" s="10">
        <v>7</v>
      </c>
      <c r="E387" s="10">
        <v>79.959999999999994</v>
      </c>
      <c r="F387" s="11">
        <v>266.54557592592755</v>
      </c>
      <c r="G387" s="11">
        <v>1.5488429398174048</v>
      </c>
      <c r="H387" s="12">
        <v>59.55929872685374</v>
      </c>
      <c r="I387" s="10">
        <v>632</v>
      </c>
    </row>
    <row r="388" spans="1:9" x14ac:dyDescent="0.25">
      <c r="A388" s="10">
        <v>826</v>
      </c>
      <c r="B388" s="10">
        <v>1955</v>
      </c>
      <c r="C388" s="10" t="s">
        <v>286</v>
      </c>
      <c r="D388" s="10">
        <v>20</v>
      </c>
      <c r="E388" s="10">
        <v>769.83</v>
      </c>
      <c r="F388" s="11">
        <v>266.54557592592755</v>
      </c>
      <c r="G388" s="11">
        <v>1.5488429398174048</v>
      </c>
      <c r="H388" s="12">
        <v>6.5592987268537399</v>
      </c>
      <c r="I388" s="10">
        <v>81</v>
      </c>
    </row>
    <row r="389" spans="1:9" x14ac:dyDescent="0.25">
      <c r="A389" s="10">
        <v>829</v>
      </c>
      <c r="B389" s="10">
        <v>1943</v>
      </c>
      <c r="C389" s="10" t="s">
        <v>287</v>
      </c>
      <c r="D389" s="10">
        <v>3</v>
      </c>
      <c r="E389" s="10">
        <v>16.97</v>
      </c>
      <c r="F389" s="11">
        <v>265.54557592592755</v>
      </c>
      <c r="G389" s="11">
        <v>29.548842939817405</v>
      </c>
      <c r="H389" s="12">
        <v>134.55929872685374</v>
      </c>
      <c r="I389" s="10">
        <v>37</v>
      </c>
    </row>
    <row r="390" spans="1:9" x14ac:dyDescent="0.25">
      <c r="A390" s="10">
        <v>392</v>
      </c>
      <c r="B390" s="10">
        <v>1964</v>
      </c>
      <c r="C390" s="10" t="s">
        <v>286</v>
      </c>
      <c r="D390" s="10">
        <v>2</v>
      </c>
      <c r="E390" s="10">
        <v>2.98</v>
      </c>
      <c r="F390" s="11">
        <v>265.54557592592755</v>
      </c>
      <c r="G390" s="11">
        <v>15.548842939817405</v>
      </c>
      <c r="H390" s="12">
        <v>259.55929872685374</v>
      </c>
      <c r="I390" s="10">
        <v>151</v>
      </c>
    </row>
    <row r="391" spans="1:9" x14ac:dyDescent="0.25">
      <c r="A391" s="10">
        <v>625</v>
      </c>
      <c r="B391" s="10">
        <v>1968</v>
      </c>
      <c r="C391" s="10" t="s">
        <v>286</v>
      </c>
      <c r="D391" s="10">
        <v>3</v>
      </c>
      <c r="E391" s="10">
        <v>4.9800000000000004</v>
      </c>
      <c r="F391" s="11">
        <v>265.54557592592755</v>
      </c>
      <c r="G391" s="11">
        <v>15.548842939817405</v>
      </c>
      <c r="H391" s="12">
        <v>102.55929872685374</v>
      </c>
      <c r="I391" s="10">
        <v>630</v>
      </c>
    </row>
    <row r="392" spans="1:9" x14ac:dyDescent="0.25">
      <c r="A392" s="10">
        <v>327</v>
      </c>
      <c r="B392" s="10">
        <v>1951</v>
      </c>
      <c r="C392" s="10" t="s">
        <v>287</v>
      </c>
      <c r="D392" s="10">
        <v>4</v>
      </c>
      <c r="E392" s="10">
        <v>16.96</v>
      </c>
      <c r="F392" s="11">
        <v>265.54557592592755</v>
      </c>
      <c r="G392" s="11">
        <v>14.548842939817405</v>
      </c>
      <c r="H392" s="12">
        <v>66.55929872685374</v>
      </c>
      <c r="I392" s="10">
        <v>68</v>
      </c>
    </row>
    <row r="393" spans="1:9" x14ac:dyDescent="0.25">
      <c r="A393" s="10">
        <v>50</v>
      </c>
      <c r="B393" s="10">
        <v>1970</v>
      </c>
      <c r="C393" s="10" t="s">
        <v>286</v>
      </c>
      <c r="D393" s="10">
        <v>2</v>
      </c>
      <c r="E393" s="10">
        <v>7.98</v>
      </c>
      <c r="F393" s="11">
        <v>265.54557592592755</v>
      </c>
      <c r="G393" s="11">
        <v>12.548842939817405</v>
      </c>
      <c r="H393" s="12">
        <v>261.55929872685374</v>
      </c>
      <c r="I393" s="10">
        <v>8</v>
      </c>
    </row>
    <row r="394" spans="1:9" x14ac:dyDescent="0.25">
      <c r="A394" s="10">
        <v>583</v>
      </c>
      <c r="B394" s="10">
        <v>1960</v>
      </c>
      <c r="C394" s="10" t="s">
        <v>286</v>
      </c>
      <c r="D394" s="10">
        <v>2</v>
      </c>
      <c r="E394" s="10">
        <v>1.98</v>
      </c>
      <c r="F394" s="11">
        <v>265.54557592592755</v>
      </c>
      <c r="G394" s="11">
        <v>9.5488429398174048</v>
      </c>
      <c r="H394" s="12">
        <v>251.55929872685374</v>
      </c>
      <c r="I394" s="10">
        <v>35</v>
      </c>
    </row>
    <row r="395" spans="1:9" x14ac:dyDescent="0.25">
      <c r="A395" s="10">
        <v>129</v>
      </c>
      <c r="B395" s="10">
        <v>1960</v>
      </c>
      <c r="C395" s="10" t="s">
        <v>287</v>
      </c>
      <c r="D395" s="10">
        <v>10</v>
      </c>
      <c r="E395" s="10">
        <v>49.9</v>
      </c>
      <c r="F395" s="11">
        <v>265.54557592592755</v>
      </c>
      <c r="G395" s="11">
        <v>8.5488429398174048</v>
      </c>
      <c r="H395" s="12">
        <v>128.55929872685374</v>
      </c>
      <c r="I395" s="10">
        <v>554</v>
      </c>
    </row>
    <row r="396" spans="1:9" x14ac:dyDescent="0.25">
      <c r="A396" s="10">
        <v>246</v>
      </c>
      <c r="B396" s="10">
        <v>1965</v>
      </c>
      <c r="C396" s="10" t="s">
        <v>286</v>
      </c>
      <c r="D396" s="10">
        <v>10</v>
      </c>
      <c r="E396" s="10">
        <v>202.9</v>
      </c>
      <c r="F396" s="11">
        <v>265.54557592592755</v>
      </c>
      <c r="G396" s="11">
        <v>8.5488429398174048</v>
      </c>
      <c r="H396" s="12">
        <v>16.55929872685374</v>
      </c>
      <c r="I396" s="10">
        <v>49</v>
      </c>
    </row>
    <row r="397" spans="1:9" x14ac:dyDescent="0.25">
      <c r="A397" s="10">
        <v>763</v>
      </c>
      <c r="B397" s="10">
        <v>1950</v>
      </c>
      <c r="C397" s="10" t="s">
        <v>286</v>
      </c>
      <c r="D397" s="10">
        <v>2</v>
      </c>
      <c r="E397" s="10">
        <v>2.99</v>
      </c>
      <c r="F397" s="11">
        <v>265.54557592592755</v>
      </c>
      <c r="G397" s="11">
        <v>6.5488429398174048</v>
      </c>
      <c r="H397" s="12">
        <v>66.55929872685374</v>
      </c>
      <c r="I397" s="10">
        <v>434</v>
      </c>
    </row>
    <row r="398" spans="1:9" x14ac:dyDescent="0.25">
      <c r="A398" s="10">
        <v>566</v>
      </c>
      <c r="B398" s="10">
        <v>1945</v>
      </c>
      <c r="C398" s="10" t="s">
        <v>287</v>
      </c>
      <c r="D398" s="10">
        <v>4</v>
      </c>
      <c r="E398" s="10">
        <v>24.96</v>
      </c>
      <c r="F398" s="11">
        <v>265.54557592592755</v>
      </c>
      <c r="G398" s="11">
        <v>2.5488429398174048</v>
      </c>
      <c r="H398" s="12">
        <v>256.55929872685374</v>
      </c>
      <c r="I398" s="10">
        <v>767</v>
      </c>
    </row>
    <row r="399" spans="1:9" x14ac:dyDescent="0.25">
      <c r="A399" s="10">
        <v>609</v>
      </c>
      <c r="B399" s="10">
        <v>1989</v>
      </c>
      <c r="C399" s="10" t="s">
        <v>286</v>
      </c>
      <c r="D399" s="10">
        <v>14</v>
      </c>
      <c r="E399" s="10">
        <v>127.9</v>
      </c>
      <c r="F399" s="11">
        <v>265.54557592592755</v>
      </c>
      <c r="G399" s="11">
        <v>2.5488429398174048</v>
      </c>
      <c r="H399" s="12">
        <v>23.55929872685374</v>
      </c>
      <c r="I399" s="10">
        <v>228</v>
      </c>
    </row>
    <row r="400" spans="1:9" x14ac:dyDescent="0.25">
      <c r="A400" s="10">
        <v>40</v>
      </c>
      <c r="B400" s="10">
        <v>1955</v>
      </c>
      <c r="C400" s="10" t="s">
        <v>286</v>
      </c>
      <c r="D400" s="10">
        <v>2</v>
      </c>
      <c r="E400" s="10">
        <v>3.98</v>
      </c>
      <c r="F400" s="11">
        <v>265.54557592592755</v>
      </c>
      <c r="G400" s="11">
        <v>1.5488429398174048</v>
      </c>
      <c r="H400" s="12">
        <v>6.5592987268537399</v>
      </c>
      <c r="I400" s="10">
        <v>260</v>
      </c>
    </row>
    <row r="401" spans="1:9" x14ac:dyDescent="0.25">
      <c r="A401" s="10">
        <v>66</v>
      </c>
      <c r="B401" s="10">
        <v>1963</v>
      </c>
      <c r="C401" s="10" t="s">
        <v>287</v>
      </c>
      <c r="D401" s="10">
        <v>78</v>
      </c>
      <c r="E401" s="10">
        <v>1406.33</v>
      </c>
      <c r="F401" s="11">
        <v>265.54557592592755</v>
      </c>
      <c r="G401" s="11">
        <v>1.5488429398174048</v>
      </c>
      <c r="H401" s="12">
        <v>4.5592987268537399</v>
      </c>
      <c r="I401" s="10">
        <v>227</v>
      </c>
    </row>
    <row r="402" spans="1:9" x14ac:dyDescent="0.25">
      <c r="A402" s="10">
        <v>161</v>
      </c>
      <c r="B402" s="10">
        <v>1964</v>
      </c>
      <c r="C402" s="10" t="s">
        <v>287</v>
      </c>
      <c r="D402" s="10">
        <v>64</v>
      </c>
      <c r="E402" s="10">
        <v>372.37</v>
      </c>
      <c r="F402" s="11">
        <v>265.54557592592755</v>
      </c>
      <c r="G402" s="11">
        <v>1.5488429398174048</v>
      </c>
      <c r="H402" s="12">
        <v>8.5592987268537399</v>
      </c>
      <c r="I402" s="10">
        <v>995</v>
      </c>
    </row>
    <row r="403" spans="1:9" x14ac:dyDescent="0.25">
      <c r="A403" s="10">
        <v>510</v>
      </c>
      <c r="B403" s="10">
        <v>1941</v>
      </c>
      <c r="C403" s="10" t="s">
        <v>287</v>
      </c>
      <c r="D403" s="10">
        <v>25</v>
      </c>
      <c r="E403" s="10">
        <v>850.74</v>
      </c>
      <c r="F403" s="11">
        <v>265.54557592592755</v>
      </c>
      <c r="G403" s="11">
        <v>1.5488429398174048</v>
      </c>
      <c r="H403" s="12">
        <v>77.55929872685374</v>
      </c>
      <c r="I403" s="10">
        <v>475</v>
      </c>
    </row>
    <row r="404" spans="1:9" x14ac:dyDescent="0.25">
      <c r="A404" s="10">
        <v>615</v>
      </c>
      <c r="B404" s="10">
        <v>1961</v>
      </c>
      <c r="C404" s="10" t="s">
        <v>287</v>
      </c>
      <c r="D404" s="10">
        <v>5</v>
      </c>
      <c r="E404" s="10">
        <v>9.9600000000000009</v>
      </c>
      <c r="F404" s="11">
        <v>264.54557592592755</v>
      </c>
      <c r="G404" s="11">
        <v>26.548842939817405</v>
      </c>
      <c r="H404" s="12">
        <v>158.55929872685374</v>
      </c>
      <c r="I404" s="10">
        <v>38</v>
      </c>
    </row>
    <row r="405" spans="1:9" x14ac:dyDescent="0.25">
      <c r="A405" s="10">
        <v>617</v>
      </c>
      <c r="B405" s="10">
        <v>1974</v>
      </c>
      <c r="C405" s="10" t="s">
        <v>286</v>
      </c>
      <c r="D405" s="10">
        <v>2</v>
      </c>
      <c r="E405" s="10">
        <v>1.98</v>
      </c>
      <c r="F405" s="11">
        <v>264.54557592592755</v>
      </c>
      <c r="G405" s="11">
        <v>23.548842939817405</v>
      </c>
      <c r="H405" s="12">
        <v>260.55929872685374</v>
      </c>
      <c r="I405" s="10">
        <v>26</v>
      </c>
    </row>
    <row r="406" spans="1:9" x14ac:dyDescent="0.25">
      <c r="A406" s="10">
        <v>3</v>
      </c>
      <c r="B406" s="10">
        <v>1957</v>
      </c>
      <c r="C406" s="10" t="s">
        <v>286</v>
      </c>
      <c r="D406" s="10">
        <v>7</v>
      </c>
      <c r="E406" s="10">
        <v>39.93</v>
      </c>
      <c r="F406" s="11">
        <v>264.54557592592755</v>
      </c>
      <c r="G406" s="11">
        <v>21.548842939817405</v>
      </c>
      <c r="H406" s="12">
        <v>173.55929872685374</v>
      </c>
      <c r="I406" s="10">
        <v>137</v>
      </c>
    </row>
    <row r="407" spans="1:9" x14ac:dyDescent="0.25">
      <c r="A407" s="10">
        <v>391</v>
      </c>
      <c r="B407" s="10">
        <v>1948</v>
      </c>
      <c r="C407" s="10" t="s">
        <v>287</v>
      </c>
      <c r="D407" s="10">
        <v>1</v>
      </c>
      <c r="E407" s="10">
        <v>4.99</v>
      </c>
      <c r="F407" s="11">
        <v>264.54557592592755</v>
      </c>
      <c r="G407" s="11">
        <v>20.548842939817405</v>
      </c>
      <c r="H407" s="12">
        <v>261.55929872685374</v>
      </c>
      <c r="I407" s="10">
        <v>146</v>
      </c>
    </row>
    <row r="408" spans="1:9" x14ac:dyDescent="0.25">
      <c r="A408" s="10">
        <v>581</v>
      </c>
      <c r="B408" s="10">
        <v>1967</v>
      </c>
      <c r="C408" s="10" t="s">
        <v>286</v>
      </c>
      <c r="D408" s="10">
        <v>5</v>
      </c>
      <c r="E408" s="10">
        <v>9.9499999999999993</v>
      </c>
      <c r="F408" s="11">
        <v>264.54557592592755</v>
      </c>
      <c r="G408" s="11">
        <v>15.548842939817405</v>
      </c>
      <c r="H408" s="12">
        <v>232.55929872685374</v>
      </c>
      <c r="I408" s="10">
        <v>69</v>
      </c>
    </row>
    <row r="409" spans="1:9" x14ac:dyDescent="0.25">
      <c r="A409" s="10">
        <v>529</v>
      </c>
      <c r="B409" s="10">
        <v>1953</v>
      </c>
      <c r="C409" s="10" t="s">
        <v>286</v>
      </c>
      <c r="D409" s="10">
        <v>7</v>
      </c>
      <c r="E409" s="10">
        <v>49.96</v>
      </c>
      <c r="F409" s="11">
        <v>264.54557592592755</v>
      </c>
      <c r="G409" s="11">
        <v>3.5488429398174048</v>
      </c>
      <c r="H409" s="12">
        <v>4.5592987268537399</v>
      </c>
      <c r="I409" s="10">
        <v>149</v>
      </c>
    </row>
    <row r="410" spans="1:9" x14ac:dyDescent="0.25">
      <c r="A410" s="10">
        <v>648</v>
      </c>
      <c r="B410" s="10">
        <v>1973</v>
      </c>
      <c r="C410" s="10" t="s">
        <v>286</v>
      </c>
      <c r="D410" s="10">
        <v>9</v>
      </c>
      <c r="E410" s="10">
        <v>55.91</v>
      </c>
      <c r="F410" s="11">
        <v>264.54557592592755</v>
      </c>
      <c r="G410" s="11">
        <v>3.5488429398174048</v>
      </c>
      <c r="H410" s="12">
        <v>218.55929872685374</v>
      </c>
      <c r="I410" s="10">
        <v>150</v>
      </c>
    </row>
    <row r="411" spans="1:9" x14ac:dyDescent="0.25">
      <c r="A411" s="10">
        <v>464</v>
      </c>
      <c r="B411" s="10">
        <v>1985</v>
      </c>
      <c r="C411" s="10" t="s">
        <v>286</v>
      </c>
      <c r="D411" s="10">
        <v>13</v>
      </c>
      <c r="E411" s="10">
        <v>74.87</v>
      </c>
      <c r="F411" s="11">
        <v>264.54557592592755</v>
      </c>
      <c r="G411" s="11">
        <v>2.5488429398174048</v>
      </c>
      <c r="H411" s="12">
        <v>207.55929872685374</v>
      </c>
      <c r="I411" s="10">
        <v>1440</v>
      </c>
    </row>
    <row r="412" spans="1:9" x14ac:dyDescent="0.25">
      <c r="A412" s="10">
        <v>640</v>
      </c>
      <c r="B412" s="10">
        <v>1953</v>
      </c>
      <c r="C412" s="10" t="s">
        <v>286</v>
      </c>
      <c r="D412" s="10">
        <v>1</v>
      </c>
      <c r="E412" s="10">
        <v>0.99</v>
      </c>
      <c r="F412" s="11">
        <v>264.54557592592755</v>
      </c>
      <c r="G412" s="11">
        <v>2.5488429398174048</v>
      </c>
      <c r="H412" s="12">
        <v>217.55929872685374</v>
      </c>
      <c r="I412" s="10">
        <v>19</v>
      </c>
    </row>
    <row r="413" spans="1:9" x14ac:dyDescent="0.25">
      <c r="A413" s="10">
        <v>238</v>
      </c>
      <c r="B413" s="10">
        <v>1954</v>
      </c>
      <c r="C413" s="10" t="s">
        <v>286</v>
      </c>
      <c r="D413" s="10">
        <v>14</v>
      </c>
      <c r="E413" s="10">
        <v>307.87</v>
      </c>
      <c r="F413" s="11">
        <v>264.54557592592755</v>
      </c>
      <c r="G413" s="11">
        <v>1.5488429398174048</v>
      </c>
      <c r="H413" s="12">
        <v>77.55929872685374</v>
      </c>
      <c r="I413" s="10">
        <v>125</v>
      </c>
    </row>
    <row r="414" spans="1:9" x14ac:dyDescent="0.25">
      <c r="A414" s="10">
        <v>503</v>
      </c>
      <c r="B414" s="10">
        <v>1951</v>
      </c>
      <c r="C414" s="10" t="s">
        <v>286</v>
      </c>
      <c r="D414" s="10">
        <v>2</v>
      </c>
      <c r="E414" s="10">
        <v>10.98</v>
      </c>
      <c r="F414" s="11">
        <v>264.54557592592755</v>
      </c>
      <c r="G414" s="11">
        <v>1.5488429398174048</v>
      </c>
      <c r="H414" s="12">
        <v>16.55929872685374</v>
      </c>
      <c r="I414" s="10">
        <v>98</v>
      </c>
    </row>
    <row r="415" spans="1:9" x14ac:dyDescent="0.25">
      <c r="A415" s="10">
        <v>524</v>
      </c>
      <c r="B415" s="10">
        <v>1981</v>
      </c>
      <c r="C415" s="10" t="s">
        <v>287</v>
      </c>
      <c r="D415" s="10">
        <v>1</v>
      </c>
      <c r="E415" s="10">
        <v>1</v>
      </c>
      <c r="F415" s="11">
        <v>264.54557592592755</v>
      </c>
      <c r="G415" s="11">
        <v>1.5488429398174048</v>
      </c>
      <c r="H415" s="12">
        <v>149.55929872685374</v>
      </c>
      <c r="I415" s="10">
        <v>554</v>
      </c>
    </row>
    <row r="416" spans="1:9" x14ac:dyDescent="0.25">
      <c r="A416" s="10">
        <v>665</v>
      </c>
      <c r="B416" s="10">
        <v>1961</v>
      </c>
      <c r="C416" s="10" t="s">
        <v>287</v>
      </c>
      <c r="D416" s="10">
        <v>26</v>
      </c>
      <c r="E416" s="10">
        <v>145.74</v>
      </c>
      <c r="F416" s="11">
        <v>263.54557592592755</v>
      </c>
      <c r="G416" s="11">
        <v>14.548842939817405</v>
      </c>
      <c r="H416" s="12">
        <v>14.55929872685374</v>
      </c>
      <c r="I416" s="10">
        <v>337</v>
      </c>
    </row>
    <row r="417" spans="1:9" x14ac:dyDescent="0.25">
      <c r="A417" s="10">
        <v>473</v>
      </c>
      <c r="B417" s="10">
        <v>1977</v>
      </c>
      <c r="C417" s="10" t="s">
        <v>286</v>
      </c>
      <c r="D417" s="10">
        <v>10</v>
      </c>
      <c r="E417" s="10">
        <v>87.9</v>
      </c>
      <c r="F417" s="11">
        <v>263.54557592592755</v>
      </c>
      <c r="G417" s="11">
        <v>12.548842939817405</v>
      </c>
      <c r="H417" s="12">
        <v>163.55929872685374</v>
      </c>
      <c r="I417" s="10">
        <v>59</v>
      </c>
    </row>
    <row r="418" spans="1:9" x14ac:dyDescent="0.25">
      <c r="A418" s="10">
        <v>590</v>
      </c>
      <c r="B418" s="10">
        <v>1942</v>
      </c>
      <c r="C418" s="10" t="s">
        <v>287</v>
      </c>
      <c r="D418" s="10">
        <v>8</v>
      </c>
      <c r="E418" s="10">
        <v>8.92</v>
      </c>
      <c r="F418" s="11">
        <v>263.54557592592755</v>
      </c>
      <c r="G418" s="11">
        <v>12.548842939817405</v>
      </c>
      <c r="H418" s="12">
        <v>196.55929872685374</v>
      </c>
      <c r="I418" s="10">
        <v>71</v>
      </c>
    </row>
    <row r="419" spans="1:9" x14ac:dyDescent="0.25">
      <c r="A419" s="10">
        <v>501</v>
      </c>
      <c r="B419" s="10">
        <v>1966</v>
      </c>
      <c r="C419" s="10" t="s">
        <v>286</v>
      </c>
      <c r="D419" s="10">
        <v>3</v>
      </c>
      <c r="E419" s="10">
        <v>6.98</v>
      </c>
      <c r="F419" s="11">
        <v>263.54557592592755</v>
      </c>
      <c r="G419" s="11">
        <v>9.5488429398174048</v>
      </c>
      <c r="H419" s="12">
        <v>17.55929872685374</v>
      </c>
      <c r="I419" s="10">
        <v>35</v>
      </c>
    </row>
    <row r="420" spans="1:9" x14ac:dyDescent="0.25">
      <c r="A420" s="10">
        <v>994</v>
      </c>
      <c r="B420" s="10">
        <v>1942</v>
      </c>
      <c r="C420" s="10" t="s">
        <v>287</v>
      </c>
      <c r="D420" s="10">
        <v>6</v>
      </c>
      <c r="E420" s="10">
        <v>329.94</v>
      </c>
      <c r="F420" s="11">
        <v>263.54557592592755</v>
      </c>
      <c r="G420" s="11">
        <v>7.5488429398174048</v>
      </c>
      <c r="H420" s="12">
        <v>262.55929872685374</v>
      </c>
      <c r="I420" s="10">
        <v>40</v>
      </c>
    </row>
    <row r="421" spans="1:9" x14ac:dyDescent="0.25">
      <c r="A421" s="10">
        <v>213</v>
      </c>
      <c r="B421" s="10">
        <v>1952</v>
      </c>
      <c r="C421" s="10" t="s">
        <v>286</v>
      </c>
      <c r="D421" s="10">
        <v>3</v>
      </c>
      <c r="E421" s="10">
        <v>16.98</v>
      </c>
      <c r="F421" s="11">
        <v>263.54557592592755</v>
      </c>
      <c r="G421" s="11">
        <v>3.5488429398174048</v>
      </c>
      <c r="H421" s="12">
        <v>94.55929872685374</v>
      </c>
      <c r="I421" s="10">
        <v>45</v>
      </c>
    </row>
    <row r="422" spans="1:9" x14ac:dyDescent="0.25">
      <c r="A422" s="10">
        <v>621</v>
      </c>
      <c r="B422" s="10">
        <v>1957</v>
      </c>
      <c r="C422" s="10" t="s">
        <v>286</v>
      </c>
      <c r="D422" s="10">
        <v>1</v>
      </c>
      <c r="E422" s="10">
        <v>1</v>
      </c>
      <c r="F422" s="11">
        <v>263.54557592592755</v>
      </c>
      <c r="G422" s="11">
        <v>2.5488429398174048</v>
      </c>
      <c r="H422" s="12">
        <v>158.55929872685374</v>
      </c>
      <c r="I422" s="10">
        <v>375</v>
      </c>
    </row>
    <row r="423" spans="1:9" x14ac:dyDescent="0.25">
      <c r="A423" s="10">
        <v>21</v>
      </c>
      <c r="B423" s="10">
        <v>1965</v>
      </c>
      <c r="C423" s="10" t="s">
        <v>286</v>
      </c>
      <c r="D423" s="10">
        <v>4</v>
      </c>
      <c r="E423" s="10">
        <v>12.95</v>
      </c>
      <c r="F423" s="11">
        <v>263.54557592592755</v>
      </c>
      <c r="G423" s="11">
        <v>1.5488429398174048</v>
      </c>
      <c r="H423" s="12">
        <v>234.55929872685374</v>
      </c>
      <c r="I423" s="10">
        <v>379</v>
      </c>
    </row>
    <row r="424" spans="1:9" x14ac:dyDescent="0.25">
      <c r="A424" s="10">
        <v>594</v>
      </c>
      <c r="B424" s="10">
        <v>1951</v>
      </c>
      <c r="C424" s="10" t="s">
        <v>286</v>
      </c>
      <c r="D424" s="10">
        <v>2</v>
      </c>
      <c r="E424" s="10">
        <v>1.98</v>
      </c>
      <c r="F424" s="11">
        <v>263.54557592592755</v>
      </c>
      <c r="G424" s="11">
        <v>1.5488429398174048</v>
      </c>
      <c r="H424" s="12">
        <v>253.55929872685374</v>
      </c>
      <c r="I424" s="10">
        <v>1041</v>
      </c>
    </row>
    <row r="425" spans="1:9" x14ac:dyDescent="0.25">
      <c r="A425" s="10">
        <v>961</v>
      </c>
      <c r="B425" s="10">
        <v>1946</v>
      </c>
      <c r="C425" s="10" t="s">
        <v>286</v>
      </c>
      <c r="D425" s="10">
        <v>1</v>
      </c>
      <c r="E425" s="10">
        <v>4.99</v>
      </c>
      <c r="F425" s="11">
        <v>263.54557592592755</v>
      </c>
      <c r="G425" s="11">
        <v>1.5488429398174048</v>
      </c>
      <c r="H425" s="12">
        <v>262.55929872685374</v>
      </c>
      <c r="I425" s="10">
        <v>426</v>
      </c>
    </row>
    <row r="426" spans="1:9" x14ac:dyDescent="0.25">
      <c r="A426" s="10">
        <v>489</v>
      </c>
      <c r="B426" s="10">
        <v>1953</v>
      </c>
      <c r="C426" s="10" t="s">
        <v>286</v>
      </c>
      <c r="D426" s="10">
        <v>1</v>
      </c>
      <c r="E426" s="10">
        <v>0.99</v>
      </c>
      <c r="F426" s="11">
        <v>262.54557592592755</v>
      </c>
      <c r="G426" s="11">
        <v>21.548842939817405</v>
      </c>
      <c r="H426" s="12">
        <v>252.55929872685374</v>
      </c>
      <c r="I426" s="10">
        <v>29</v>
      </c>
    </row>
    <row r="427" spans="1:9" x14ac:dyDescent="0.25">
      <c r="A427" s="10">
        <v>373</v>
      </c>
      <c r="B427" s="10">
        <v>1970</v>
      </c>
      <c r="C427" s="10" t="s">
        <v>287</v>
      </c>
      <c r="D427" s="10">
        <v>2</v>
      </c>
      <c r="E427" s="10">
        <v>2.98</v>
      </c>
      <c r="F427" s="11">
        <v>262.54557592592755</v>
      </c>
      <c r="G427" s="11">
        <v>16.548842939817405</v>
      </c>
      <c r="H427" s="12">
        <v>260.55929872685374</v>
      </c>
      <c r="I427" s="10">
        <v>71</v>
      </c>
    </row>
    <row r="428" spans="1:9" x14ac:dyDescent="0.25">
      <c r="A428" s="10">
        <v>651</v>
      </c>
      <c r="B428" s="10">
        <v>1965</v>
      </c>
      <c r="C428" s="10" t="s">
        <v>287</v>
      </c>
      <c r="D428" s="10">
        <v>1</v>
      </c>
      <c r="E428" s="10">
        <v>0.99</v>
      </c>
      <c r="F428" s="11">
        <v>262.54557592592755</v>
      </c>
      <c r="G428" s="11">
        <v>15.548842939817405</v>
      </c>
      <c r="H428" s="12">
        <v>249.55929872685374</v>
      </c>
      <c r="I428" s="10">
        <v>107</v>
      </c>
    </row>
    <row r="429" spans="1:9" x14ac:dyDescent="0.25">
      <c r="A429" s="10">
        <v>470</v>
      </c>
      <c r="B429" s="10">
        <v>1968</v>
      </c>
      <c r="C429" s="10" t="s">
        <v>287</v>
      </c>
      <c r="D429" s="10">
        <v>1</v>
      </c>
      <c r="E429" s="10">
        <v>0.99</v>
      </c>
      <c r="F429" s="11">
        <v>262.54557592592755</v>
      </c>
      <c r="G429" s="11">
        <v>14.548842939817405</v>
      </c>
      <c r="H429" s="12">
        <v>88.55929872685374</v>
      </c>
      <c r="I429" s="10">
        <v>100</v>
      </c>
    </row>
    <row r="430" spans="1:9" x14ac:dyDescent="0.25">
      <c r="A430" s="10">
        <v>42</v>
      </c>
      <c r="B430" s="10">
        <v>1961</v>
      </c>
      <c r="C430" s="10" t="s">
        <v>286</v>
      </c>
      <c r="D430" s="10">
        <v>4</v>
      </c>
      <c r="E430" s="10">
        <v>29.94</v>
      </c>
      <c r="F430" s="11">
        <v>262.54557592592755</v>
      </c>
      <c r="G430" s="11">
        <v>11.548842939817405</v>
      </c>
      <c r="H430" s="12">
        <v>200.55929872685374</v>
      </c>
      <c r="I430" s="10">
        <v>70</v>
      </c>
    </row>
    <row r="431" spans="1:9" x14ac:dyDescent="0.25">
      <c r="A431" s="10">
        <v>913</v>
      </c>
      <c r="B431" s="10">
        <v>1938</v>
      </c>
      <c r="C431" s="10" t="s">
        <v>287</v>
      </c>
      <c r="D431" s="10">
        <v>10</v>
      </c>
      <c r="E431" s="10">
        <v>55.92</v>
      </c>
      <c r="F431" s="11">
        <v>262.54557592592755</v>
      </c>
      <c r="G431" s="11">
        <v>11.548842939817405</v>
      </c>
      <c r="H431" s="12">
        <v>11.55929872685374</v>
      </c>
      <c r="I431" s="10">
        <v>85</v>
      </c>
    </row>
    <row r="432" spans="1:9" x14ac:dyDescent="0.25">
      <c r="A432" s="10">
        <v>152</v>
      </c>
      <c r="B432" s="10">
        <v>1948</v>
      </c>
      <c r="C432" s="10" t="s">
        <v>286</v>
      </c>
      <c r="D432" s="10">
        <v>3</v>
      </c>
      <c r="E432" s="10">
        <v>4.99</v>
      </c>
      <c r="F432" s="11">
        <v>262.54557592592755</v>
      </c>
      <c r="G432" s="11">
        <v>10.548842939817405</v>
      </c>
      <c r="H432" s="12">
        <v>25.55929872685374</v>
      </c>
      <c r="I432" s="10">
        <v>143</v>
      </c>
    </row>
    <row r="433" spans="1:9" x14ac:dyDescent="0.25">
      <c r="A433" s="10">
        <v>169</v>
      </c>
      <c r="B433" s="10">
        <v>1944</v>
      </c>
      <c r="C433" s="10" t="s">
        <v>287</v>
      </c>
      <c r="D433" s="10">
        <v>4</v>
      </c>
      <c r="E433" s="10">
        <v>39.96</v>
      </c>
      <c r="F433" s="11">
        <v>262.54557592592755</v>
      </c>
      <c r="G433" s="11">
        <v>10.548842939817405</v>
      </c>
      <c r="H433" s="12">
        <v>253.55929872685374</v>
      </c>
      <c r="I433" s="10">
        <v>75</v>
      </c>
    </row>
    <row r="434" spans="1:9" x14ac:dyDescent="0.25">
      <c r="A434" s="10">
        <v>574</v>
      </c>
      <c r="B434" s="10">
        <v>1980</v>
      </c>
      <c r="C434" s="10" t="s">
        <v>287</v>
      </c>
      <c r="D434" s="10">
        <v>4</v>
      </c>
      <c r="E434" s="10">
        <v>25.96</v>
      </c>
      <c r="F434" s="11">
        <v>262.54557592592755</v>
      </c>
      <c r="G434" s="11">
        <v>6.5488429398174048</v>
      </c>
      <c r="H434" s="12">
        <v>250.55929872685374</v>
      </c>
      <c r="I434" s="10">
        <v>184</v>
      </c>
    </row>
    <row r="435" spans="1:9" x14ac:dyDescent="0.25">
      <c r="A435" s="10">
        <v>270</v>
      </c>
      <c r="B435" s="10">
        <v>1968</v>
      </c>
      <c r="C435" s="10" t="s">
        <v>286</v>
      </c>
      <c r="D435" s="10">
        <v>15</v>
      </c>
      <c r="E435" s="10">
        <v>17.86</v>
      </c>
      <c r="F435" s="11">
        <v>262.54557592592755</v>
      </c>
      <c r="G435" s="11">
        <v>5.5488429398174048</v>
      </c>
      <c r="H435" s="12">
        <v>144.55929872685374</v>
      </c>
      <c r="I435" s="10">
        <v>565</v>
      </c>
    </row>
    <row r="436" spans="1:9" x14ac:dyDescent="0.25">
      <c r="A436" s="10">
        <v>643</v>
      </c>
      <c r="B436" s="10">
        <v>1948</v>
      </c>
      <c r="C436" s="10" t="s">
        <v>286</v>
      </c>
      <c r="D436" s="10">
        <v>1</v>
      </c>
      <c r="E436" s="10">
        <v>0.99</v>
      </c>
      <c r="F436" s="11">
        <v>262.54557592592755</v>
      </c>
      <c r="G436" s="11">
        <v>4.5488429398174048</v>
      </c>
      <c r="H436" s="12">
        <v>243.55929872685374</v>
      </c>
      <c r="I436" s="10">
        <v>141</v>
      </c>
    </row>
    <row r="437" spans="1:9" x14ac:dyDescent="0.25">
      <c r="A437" s="10">
        <v>627</v>
      </c>
      <c r="B437" s="10">
        <v>1980</v>
      </c>
      <c r="C437" s="10" t="s">
        <v>287</v>
      </c>
      <c r="D437" s="10">
        <v>9</v>
      </c>
      <c r="E437" s="10">
        <v>55.91</v>
      </c>
      <c r="F437" s="11">
        <v>262.54557592592755</v>
      </c>
      <c r="G437" s="11">
        <v>3.5488429398174048</v>
      </c>
      <c r="H437" s="12">
        <v>3.5592987268537399</v>
      </c>
      <c r="I437" s="10">
        <v>116</v>
      </c>
    </row>
    <row r="438" spans="1:9" x14ac:dyDescent="0.25">
      <c r="A438" s="10">
        <v>9</v>
      </c>
      <c r="B438" s="10">
        <v>1951</v>
      </c>
      <c r="C438" s="10" t="s">
        <v>286</v>
      </c>
      <c r="D438" s="10">
        <v>7</v>
      </c>
      <c r="E438" s="10">
        <v>28.94</v>
      </c>
      <c r="F438" s="11">
        <v>262.54557592592755</v>
      </c>
      <c r="G438" s="11">
        <v>1.5488429398174048</v>
      </c>
      <c r="H438" s="12">
        <v>69.55929872685374</v>
      </c>
      <c r="I438" s="10">
        <v>214</v>
      </c>
    </row>
    <row r="439" spans="1:9" x14ac:dyDescent="0.25">
      <c r="A439" s="10">
        <v>44</v>
      </c>
      <c r="B439" s="10">
        <v>1955</v>
      </c>
      <c r="C439" s="10" t="s">
        <v>286</v>
      </c>
      <c r="D439" s="10">
        <v>12</v>
      </c>
      <c r="E439" s="10">
        <v>73.88</v>
      </c>
      <c r="F439" s="11">
        <v>262.54557592592755</v>
      </c>
      <c r="G439" s="11">
        <v>1.5488429398174048</v>
      </c>
      <c r="H439" s="12">
        <v>155.55929872685374</v>
      </c>
      <c r="I439" s="10">
        <v>938</v>
      </c>
    </row>
    <row r="440" spans="1:9" x14ac:dyDescent="0.25">
      <c r="A440" s="10">
        <v>488</v>
      </c>
      <c r="B440" s="10">
        <v>1970</v>
      </c>
      <c r="C440" s="10" t="s">
        <v>287</v>
      </c>
      <c r="D440" s="10">
        <v>38</v>
      </c>
      <c r="E440" s="10">
        <v>575.69000000000005</v>
      </c>
      <c r="F440" s="11">
        <v>262.54557592592755</v>
      </c>
      <c r="G440" s="11">
        <v>1.5488429398174048</v>
      </c>
      <c r="H440" s="12">
        <v>10.55929872685374</v>
      </c>
      <c r="I440" s="10">
        <v>626</v>
      </c>
    </row>
    <row r="441" spans="1:9" x14ac:dyDescent="0.25">
      <c r="A441" s="10">
        <v>616</v>
      </c>
      <c r="B441" s="10">
        <v>1953</v>
      </c>
      <c r="C441" s="10" t="s">
        <v>287</v>
      </c>
      <c r="D441" s="10">
        <v>11</v>
      </c>
      <c r="E441" s="10">
        <v>47.89</v>
      </c>
      <c r="F441" s="11">
        <v>262.54557592592755</v>
      </c>
      <c r="G441" s="11">
        <v>1.5488429398174048</v>
      </c>
      <c r="H441" s="12">
        <v>24.55929872685374</v>
      </c>
      <c r="I441" s="10">
        <v>84</v>
      </c>
    </row>
    <row r="442" spans="1:9" x14ac:dyDescent="0.25">
      <c r="A442" s="10">
        <v>767</v>
      </c>
      <c r="B442" s="10">
        <v>1964</v>
      </c>
      <c r="C442" s="10" t="s">
        <v>286</v>
      </c>
      <c r="D442" s="10">
        <v>2</v>
      </c>
      <c r="E442" s="10">
        <v>5.98</v>
      </c>
      <c r="F442" s="11">
        <v>262.54557592592755</v>
      </c>
      <c r="G442" s="11">
        <v>1.5488429398174048</v>
      </c>
      <c r="H442" s="12">
        <v>86.55929872685374</v>
      </c>
      <c r="I442" s="10">
        <v>919</v>
      </c>
    </row>
    <row r="443" spans="1:9" x14ac:dyDescent="0.25">
      <c r="A443" s="10">
        <v>629</v>
      </c>
      <c r="B443" s="10">
        <v>1965</v>
      </c>
      <c r="C443" s="10" t="s">
        <v>287</v>
      </c>
      <c r="D443" s="10">
        <v>6</v>
      </c>
      <c r="E443" s="10">
        <v>58.96</v>
      </c>
      <c r="F443" s="11">
        <v>261.54557592592755</v>
      </c>
      <c r="G443" s="11">
        <v>6.5488429398174048</v>
      </c>
      <c r="H443" s="12">
        <v>26.55929872685374</v>
      </c>
      <c r="I443" s="10">
        <v>179</v>
      </c>
    </row>
    <row r="444" spans="1:9" x14ac:dyDescent="0.25">
      <c r="A444" s="10">
        <v>31</v>
      </c>
      <c r="B444" s="10">
        <v>1969</v>
      </c>
      <c r="C444" s="10" t="s">
        <v>286</v>
      </c>
      <c r="D444" s="10">
        <v>2</v>
      </c>
      <c r="E444" s="10">
        <v>3</v>
      </c>
      <c r="F444" s="11">
        <v>261.54557592592755</v>
      </c>
      <c r="G444" s="11">
        <v>1.5488429398174048</v>
      </c>
      <c r="H444" s="12">
        <v>66.55929872685374</v>
      </c>
      <c r="I444" s="10">
        <v>459</v>
      </c>
    </row>
    <row r="445" spans="1:9" x14ac:dyDescent="0.25">
      <c r="A445" s="10">
        <v>682</v>
      </c>
      <c r="B445" s="10">
        <v>1964</v>
      </c>
      <c r="C445" s="10" t="s">
        <v>287</v>
      </c>
      <c r="D445" s="10">
        <v>109</v>
      </c>
      <c r="E445" s="10">
        <v>562.91</v>
      </c>
      <c r="F445" s="11">
        <v>261.54557592592755</v>
      </c>
      <c r="G445" s="11">
        <v>1.5488429398174048</v>
      </c>
      <c r="H445" s="12">
        <v>52.55929872685374</v>
      </c>
      <c r="I445" s="10">
        <v>479</v>
      </c>
    </row>
    <row r="446" spans="1:9" x14ac:dyDescent="0.25">
      <c r="A446" s="10">
        <v>782</v>
      </c>
      <c r="B446" s="10">
        <v>1956</v>
      </c>
      <c r="C446" s="10" t="s">
        <v>287</v>
      </c>
      <c r="D446" s="10">
        <v>13</v>
      </c>
      <c r="E446" s="10">
        <v>73.92</v>
      </c>
      <c r="F446" s="11">
        <v>260.54557592592755</v>
      </c>
      <c r="G446" s="11">
        <v>18.548842939817405</v>
      </c>
      <c r="H446" s="12">
        <v>32.55929872685374</v>
      </c>
      <c r="I446" s="10">
        <v>179</v>
      </c>
    </row>
    <row r="447" spans="1:9" x14ac:dyDescent="0.25">
      <c r="A447" s="10">
        <v>717</v>
      </c>
      <c r="B447" s="10">
        <v>1962</v>
      </c>
      <c r="C447" s="10" t="s">
        <v>286</v>
      </c>
      <c r="D447" s="10">
        <v>1</v>
      </c>
      <c r="E447" s="10">
        <v>0.99</v>
      </c>
      <c r="F447" s="11">
        <v>260.54557592592755</v>
      </c>
      <c r="G447" s="11">
        <v>15.548842939817405</v>
      </c>
      <c r="H447" s="12">
        <v>214.55929872685374</v>
      </c>
      <c r="I447" s="10">
        <v>217</v>
      </c>
    </row>
    <row r="448" spans="1:9" x14ac:dyDescent="0.25">
      <c r="A448" s="10">
        <v>197</v>
      </c>
      <c r="B448" s="10">
        <v>1970</v>
      </c>
      <c r="C448" s="10" t="s">
        <v>287</v>
      </c>
      <c r="D448" s="10">
        <v>1</v>
      </c>
      <c r="E448" s="10">
        <v>1.98</v>
      </c>
      <c r="F448" s="11">
        <v>260.54557592592755</v>
      </c>
      <c r="G448" s="11">
        <v>2.5488429398174048</v>
      </c>
      <c r="H448" s="12">
        <v>260.55929872685374</v>
      </c>
      <c r="I448" s="10">
        <v>46</v>
      </c>
    </row>
    <row r="449" spans="1:9" x14ac:dyDescent="0.25">
      <c r="A449" s="10">
        <v>282</v>
      </c>
      <c r="B449" s="10">
        <v>1954</v>
      </c>
      <c r="C449" s="10" t="s">
        <v>287</v>
      </c>
      <c r="D449" s="10">
        <v>1</v>
      </c>
      <c r="E449" s="10">
        <v>0.99</v>
      </c>
      <c r="F449" s="11">
        <v>259.54557592592755</v>
      </c>
      <c r="G449" s="11">
        <v>28.548842939817405</v>
      </c>
      <c r="H449" s="12">
        <v>177.55929872685374</v>
      </c>
      <c r="I449" s="10">
        <v>121</v>
      </c>
    </row>
    <row r="450" spans="1:9" x14ac:dyDescent="0.25">
      <c r="A450" s="10">
        <v>828</v>
      </c>
      <c r="B450" s="10">
        <v>1998</v>
      </c>
      <c r="C450" s="10" t="s">
        <v>286</v>
      </c>
      <c r="D450" s="10">
        <v>2</v>
      </c>
      <c r="E450" s="10">
        <v>9.98</v>
      </c>
      <c r="F450" s="11">
        <v>259.54557592592755</v>
      </c>
      <c r="G450" s="11">
        <v>23.548842939817405</v>
      </c>
      <c r="H450" s="12">
        <v>203.55929872685374</v>
      </c>
      <c r="I450" s="10">
        <v>156</v>
      </c>
    </row>
    <row r="451" spans="1:9" x14ac:dyDescent="0.25">
      <c r="A451" s="10">
        <v>690</v>
      </c>
      <c r="B451" s="10">
        <v>1927</v>
      </c>
      <c r="C451" s="10" t="s">
        <v>287</v>
      </c>
      <c r="D451" s="10">
        <v>3</v>
      </c>
      <c r="E451" s="10">
        <v>14.97</v>
      </c>
      <c r="F451" s="11">
        <v>259.54557592592755</v>
      </c>
      <c r="G451" s="11">
        <v>16.548842939817405</v>
      </c>
      <c r="H451" s="12">
        <v>133.55929872685374</v>
      </c>
      <c r="I451" s="10">
        <v>320</v>
      </c>
    </row>
    <row r="452" spans="1:9" x14ac:dyDescent="0.25">
      <c r="A452" s="10">
        <v>233</v>
      </c>
      <c r="B452" s="10">
        <v>1961</v>
      </c>
      <c r="C452" s="10" t="s">
        <v>287</v>
      </c>
      <c r="D452" s="10">
        <v>8</v>
      </c>
      <c r="E452" s="10">
        <v>240.92</v>
      </c>
      <c r="F452" s="11">
        <v>259.54557592592755</v>
      </c>
      <c r="G452" s="11">
        <v>12.548842939817405</v>
      </c>
      <c r="H452" s="12">
        <v>187.55929872685374</v>
      </c>
      <c r="I452" s="10">
        <v>25</v>
      </c>
    </row>
    <row r="453" spans="1:9" x14ac:dyDescent="0.25">
      <c r="A453" s="10">
        <v>773</v>
      </c>
      <c r="B453" s="10">
        <v>1950</v>
      </c>
      <c r="C453" s="10" t="s">
        <v>286</v>
      </c>
      <c r="D453" s="10">
        <v>52</v>
      </c>
      <c r="E453" s="10">
        <v>278.55</v>
      </c>
      <c r="F453" s="11">
        <v>259.54557592592755</v>
      </c>
      <c r="G453" s="11">
        <v>1.5488429398174048</v>
      </c>
      <c r="H453" s="12">
        <v>4.5592987268537399</v>
      </c>
      <c r="I453" s="10">
        <v>394</v>
      </c>
    </row>
    <row r="454" spans="1:9" x14ac:dyDescent="0.25">
      <c r="A454" s="10">
        <v>706</v>
      </c>
      <c r="B454" s="10">
        <v>1939</v>
      </c>
      <c r="C454" s="10" t="s">
        <v>286</v>
      </c>
      <c r="D454" s="10">
        <v>2</v>
      </c>
      <c r="E454" s="10">
        <v>18.98</v>
      </c>
      <c r="F454" s="11">
        <v>258.54557592592755</v>
      </c>
      <c r="G454" s="11">
        <v>23.548842939817405</v>
      </c>
      <c r="H454" s="12">
        <v>244.55929872685374</v>
      </c>
      <c r="I454" s="10">
        <v>23</v>
      </c>
    </row>
    <row r="455" spans="1:9" x14ac:dyDescent="0.25">
      <c r="A455" s="10">
        <v>808</v>
      </c>
      <c r="B455" s="10">
        <v>1953</v>
      </c>
      <c r="C455" s="10" t="s">
        <v>286</v>
      </c>
      <c r="D455" s="10">
        <v>7</v>
      </c>
      <c r="E455" s="10">
        <v>50.93</v>
      </c>
      <c r="F455" s="11">
        <v>258.54557592592755</v>
      </c>
      <c r="G455" s="11">
        <v>10.548842939817405</v>
      </c>
      <c r="H455" s="12">
        <v>57.55929872685374</v>
      </c>
      <c r="I455" s="10">
        <v>271</v>
      </c>
    </row>
    <row r="456" spans="1:9" x14ac:dyDescent="0.25">
      <c r="A456" s="10">
        <v>274</v>
      </c>
      <c r="B456" s="10">
        <v>1959</v>
      </c>
      <c r="C456" s="10" t="s">
        <v>286</v>
      </c>
      <c r="D456" s="10">
        <v>3</v>
      </c>
      <c r="E456" s="10">
        <v>2.97</v>
      </c>
      <c r="F456" s="11">
        <v>258.54557592592755</v>
      </c>
      <c r="G456" s="11">
        <v>6.5488429398174048</v>
      </c>
      <c r="H456" s="12">
        <v>160.55929872685374</v>
      </c>
      <c r="I456" s="10">
        <v>339</v>
      </c>
    </row>
    <row r="457" spans="1:9" x14ac:dyDescent="0.25">
      <c r="A457" s="10">
        <v>93</v>
      </c>
      <c r="B457" s="10">
        <v>1952</v>
      </c>
      <c r="C457" s="10" t="s">
        <v>287</v>
      </c>
      <c r="D457" s="10">
        <v>4</v>
      </c>
      <c r="E457" s="10">
        <v>4.96</v>
      </c>
      <c r="F457" s="11">
        <v>258.54557592592755</v>
      </c>
      <c r="G457" s="11">
        <v>2.5488429398174048</v>
      </c>
      <c r="H457" s="12">
        <v>235.55929872685374</v>
      </c>
      <c r="I457" s="10">
        <v>63</v>
      </c>
    </row>
    <row r="458" spans="1:9" x14ac:dyDescent="0.25">
      <c r="A458" s="10">
        <v>821</v>
      </c>
      <c r="B458" s="10">
        <v>1968</v>
      </c>
      <c r="C458" s="10" t="s">
        <v>287</v>
      </c>
      <c r="D458" s="10">
        <v>9</v>
      </c>
      <c r="E458" s="10">
        <v>67.930000000000007</v>
      </c>
      <c r="F458" s="11">
        <v>258.54557592592755</v>
      </c>
      <c r="G458" s="11">
        <v>1.5488429398174048</v>
      </c>
      <c r="H458" s="12">
        <v>142.55929872685374</v>
      </c>
      <c r="I458" s="10">
        <v>511</v>
      </c>
    </row>
    <row r="459" spans="1:9" x14ac:dyDescent="0.25">
      <c r="A459" s="10">
        <v>836</v>
      </c>
      <c r="B459" s="10">
        <v>1956</v>
      </c>
      <c r="C459" s="10" t="s">
        <v>286</v>
      </c>
      <c r="D459" s="10">
        <v>12</v>
      </c>
      <c r="E459" s="10">
        <v>116.88</v>
      </c>
      <c r="F459" s="11">
        <v>258.54557592592755</v>
      </c>
      <c r="G459" s="11">
        <v>1.5488429398174048</v>
      </c>
      <c r="H459" s="12">
        <v>172.55929872685374</v>
      </c>
      <c r="I459" s="10">
        <v>50</v>
      </c>
    </row>
    <row r="460" spans="1:9" x14ac:dyDescent="0.25">
      <c r="A460" s="10">
        <v>264</v>
      </c>
      <c r="B460" s="10">
        <v>1960</v>
      </c>
      <c r="C460" s="10" t="s">
        <v>286</v>
      </c>
      <c r="D460" s="10">
        <v>1</v>
      </c>
      <c r="E460" s="10">
        <v>0.99</v>
      </c>
      <c r="F460" s="11">
        <v>257.54557592592755</v>
      </c>
      <c r="G460" s="11">
        <v>27.548842939817405</v>
      </c>
      <c r="H460" s="12">
        <v>255.55929872685374</v>
      </c>
      <c r="I460" s="10">
        <v>122</v>
      </c>
    </row>
    <row r="461" spans="1:9" x14ac:dyDescent="0.25">
      <c r="A461" s="10">
        <v>188</v>
      </c>
      <c r="B461" s="10">
        <v>1970</v>
      </c>
      <c r="C461" s="10" t="s">
        <v>286</v>
      </c>
      <c r="D461" s="10">
        <v>1</v>
      </c>
      <c r="E461" s="10">
        <v>0.99</v>
      </c>
      <c r="F461" s="11">
        <v>257.54557592592755</v>
      </c>
      <c r="G461" s="11">
        <v>26.548842939817405</v>
      </c>
      <c r="H461" s="12">
        <v>189.55929872685374</v>
      </c>
      <c r="I461" s="10">
        <v>160</v>
      </c>
    </row>
    <row r="462" spans="1:9" x14ac:dyDescent="0.25">
      <c r="A462" s="10">
        <v>830</v>
      </c>
      <c r="B462" s="10">
        <v>1978</v>
      </c>
      <c r="C462" s="10" t="s">
        <v>287</v>
      </c>
      <c r="D462" s="10">
        <v>35</v>
      </c>
      <c r="E462" s="10">
        <v>386.64</v>
      </c>
      <c r="F462" s="11">
        <v>257.54557592592755</v>
      </c>
      <c r="G462" s="11">
        <v>11.548842939817405</v>
      </c>
      <c r="H462" s="12">
        <v>133.55929872685374</v>
      </c>
      <c r="I462" s="10">
        <v>52</v>
      </c>
    </row>
    <row r="463" spans="1:9" x14ac:dyDescent="0.25">
      <c r="A463" s="10">
        <v>235</v>
      </c>
      <c r="B463" s="10">
        <v>1943</v>
      </c>
      <c r="C463" s="10" t="s">
        <v>287</v>
      </c>
      <c r="D463" s="10">
        <v>6</v>
      </c>
      <c r="E463" s="10">
        <v>29.95</v>
      </c>
      <c r="F463" s="11">
        <v>257.54557592592755</v>
      </c>
      <c r="G463" s="11">
        <v>8.5488429398174048</v>
      </c>
      <c r="H463" s="12">
        <v>102.55929872685374</v>
      </c>
      <c r="I463" s="10">
        <v>427</v>
      </c>
    </row>
    <row r="464" spans="1:9" x14ac:dyDescent="0.25">
      <c r="A464" s="10">
        <v>194</v>
      </c>
      <c r="B464" s="10">
        <v>1982</v>
      </c>
      <c r="C464" s="10" t="s">
        <v>286</v>
      </c>
      <c r="D464" s="10">
        <v>2</v>
      </c>
      <c r="E464" s="10">
        <v>1.98</v>
      </c>
      <c r="F464" s="11">
        <v>257.54557592592755</v>
      </c>
      <c r="G464" s="11">
        <v>2.5488429398174048</v>
      </c>
      <c r="H464" s="12">
        <v>190.55929872685374</v>
      </c>
      <c r="I464" s="10">
        <v>168</v>
      </c>
    </row>
    <row r="465" spans="1:9" x14ac:dyDescent="0.25">
      <c r="A465" s="10">
        <v>195</v>
      </c>
      <c r="B465" s="10">
        <v>1941</v>
      </c>
      <c r="C465" s="10" t="s">
        <v>287</v>
      </c>
      <c r="D465" s="10">
        <v>2</v>
      </c>
      <c r="E465" s="10">
        <v>3.98</v>
      </c>
      <c r="F465" s="11">
        <v>257.54557592592755</v>
      </c>
      <c r="G465" s="11">
        <v>2.5488429398174048</v>
      </c>
      <c r="H465" s="12">
        <v>12.55929872685374</v>
      </c>
      <c r="I465" s="10">
        <v>27</v>
      </c>
    </row>
    <row r="466" spans="1:9" x14ac:dyDescent="0.25">
      <c r="A466" s="10">
        <v>92</v>
      </c>
      <c r="B466" s="10">
        <v>1956</v>
      </c>
      <c r="C466" s="10" t="s">
        <v>286</v>
      </c>
      <c r="D466" s="10">
        <v>3</v>
      </c>
      <c r="E466" s="10">
        <v>29.97</v>
      </c>
      <c r="F466" s="11">
        <v>256.54557592592755</v>
      </c>
      <c r="G466" s="11">
        <v>17.548842939817405</v>
      </c>
      <c r="H466" s="12">
        <v>245.55929872685374</v>
      </c>
      <c r="I466" s="10">
        <v>20</v>
      </c>
    </row>
    <row r="467" spans="1:9" x14ac:dyDescent="0.25">
      <c r="A467" s="10">
        <v>722</v>
      </c>
      <c r="B467" s="10">
        <v>1967</v>
      </c>
      <c r="C467" s="10" t="s">
        <v>286</v>
      </c>
      <c r="D467" s="10">
        <v>10</v>
      </c>
      <c r="E467" s="10">
        <v>53.89</v>
      </c>
      <c r="F467" s="11">
        <v>256.54557592592755</v>
      </c>
      <c r="G467" s="11">
        <v>13.548842939817405</v>
      </c>
      <c r="H467" s="12">
        <v>242.55929872685374</v>
      </c>
      <c r="I467" s="10">
        <v>58</v>
      </c>
    </row>
    <row r="468" spans="1:9" x14ac:dyDescent="0.25">
      <c r="A468" s="10">
        <v>692</v>
      </c>
      <c r="B468" s="10">
        <v>1950</v>
      </c>
      <c r="C468" s="10" t="s">
        <v>287</v>
      </c>
      <c r="D468" s="10">
        <v>118</v>
      </c>
      <c r="E468" s="10">
        <v>2627.87</v>
      </c>
      <c r="F468" s="11">
        <v>256.54557592592755</v>
      </c>
      <c r="G468" s="11">
        <v>6.5488429398174048</v>
      </c>
      <c r="H468" s="12">
        <v>61.55929872685374</v>
      </c>
      <c r="I468" s="10">
        <v>205</v>
      </c>
    </row>
    <row r="469" spans="1:9" x14ac:dyDescent="0.25">
      <c r="A469" s="10">
        <v>761</v>
      </c>
      <c r="B469" s="10">
        <v>1969</v>
      </c>
      <c r="C469" s="10" t="s">
        <v>287</v>
      </c>
      <c r="D469" s="10">
        <v>7</v>
      </c>
      <c r="E469" s="10">
        <v>20.93</v>
      </c>
      <c r="F469" s="11">
        <v>256.54557592592755</v>
      </c>
      <c r="G469" s="11">
        <v>5.5488429398174048</v>
      </c>
      <c r="H469" s="12">
        <v>189.55929872685374</v>
      </c>
      <c r="I469" s="10">
        <v>461</v>
      </c>
    </row>
    <row r="470" spans="1:9" x14ac:dyDescent="0.25">
      <c r="A470" s="10">
        <v>145</v>
      </c>
      <c r="B470" s="10">
        <v>1994</v>
      </c>
      <c r="C470" s="10" t="s">
        <v>287</v>
      </c>
      <c r="D470" s="10">
        <v>9</v>
      </c>
      <c r="E470" s="10">
        <v>36.92</v>
      </c>
      <c r="F470" s="11">
        <v>256.54557592592755</v>
      </c>
      <c r="G470" s="11">
        <v>1.5488429398174048</v>
      </c>
      <c r="H470" s="12">
        <v>109.55929872685374</v>
      </c>
      <c r="I470" s="10">
        <v>261</v>
      </c>
    </row>
    <row r="471" spans="1:9" x14ac:dyDescent="0.25">
      <c r="A471" s="10">
        <v>718</v>
      </c>
      <c r="B471" s="10">
        <v>1971</v>
      </c>
      <c r="C471" s="10" t="s">
        <v>286</v>
      </c>
      <c r="D471" s="10">
        <v>8</v>
      </c>
      <c r="E471" s="10">
        <v>23.92</v>
      </c>
      <c r="F471" s="11">
        <v>256.54557592592755</v>
      </c>
      <c r="G471" s="11">
        <v>1.5488429398174048</v>
      </c>
      <c r="H471" s="12">
        <v>203.55929872685374</v>
      </c>
      <c r="I471" s="10">
        <v>75</v>
      </c>
    </row>
    <row r="472" spans="1:9" x14ac:dyDescent="0.25">
      <c r="A472" s="10">
        <v>675</v>
      </c>
      <c r="B472" s="10">
        <v>1943</v>
      </c>
      <c r="C472" s="10" t="s">
        <v>286</v>
      </c>
      <c r="D472" s="10">
        <v>5</v>
      </c>
      <c r="E472" s="10">
        <v>10.98</v>
      </c>
      <c r="F472" s="11">
        <v>255.54557592592755</v>
      </c>
      <c r="G472" s="11">
        <v>3.5488429398174048</v>
      </c>
      <c r="H472" s="12">
        <v>27.55929872685374</v>
      </c>
      <c r="I472" s="10">
        <v>57</v>
      </c>
    </row>
    <row r="473" spans="1:9" x14ac:dyDescent="0.25">
      <c r="A473" s="10">
        <v>858</v>
      </c>
      <c r="B473" s="10">
        <v>1969</v>
      </c>
      <c r="C473" s="10" t="s">
        <v>287</v>
      </c>
      <c r="D473" s="10">
        <v>15</v>
      </c>
      <c r="E473" s="10">
        <v>238.86</v>
      </c>
      <c r="F473" s="11">
        <v>255.54557592592755</v>
      </c>
      <c r="G473" s="11">
        <v>2.5488429398174048</v>
      </c>
      <c r="H473" s="12">
        <v>53.55929872685374</v>
      </c>
      <c r="I473" s="10">
        <v>488</v>
      </c>
    </row>
    <row r="474" spans="1:9" x14ac:dyDescent="0.25">
      <c r="A474" s="10">
        <v>799</v>
      </c>
      <c r="B474" s="10">
        <v>1943</v>
      </c>
      <c r="C474" s="10" t="s">
        <v>287</v>
      </c>
      <c r="D474" s="10">
        <v>8</v>
      </c>
      <c r="E474" s="10">
        <v>37.92</v>
      </c>
      <c r="F474" s="11">
        <v>255.54557592592755</v>
      </c>
      <c r="G474" s="11">
        <v>1.5488429398174048</v>
      </c>
      <c r="H474" s="12">
        <v>190.55929872685374</v>
      </c>
      <c r="I474" s="10">
        <v>279</v>
      </c>
    </row>
    <row r="475" spans="1:9" x14ac:dyDescent="0.25">
      <c r="A475" s="10">
        <v>519</v>
      </c>
      <c r="B475" s="10">
        <v>1943</v>
      </c>
      <c r="C475" s="10" t="s">
        <v>286</v>
      </c>
      <c r="D475" s="10">
        <v>29</v>
      </c>
      <c r="E475" s="10">
        <v>833.71</v>
      </c>
      <c r="F475" s="11">
        <v>253.54557592592755</v>
      </c>
      <c r="G475" s="11">
        <v>28.548842939817405</v>
      </c>
      <c r="H475" s="12">
        <v>184.55929872685374</v>
      </c>
      <c r="I475" s="10">
        <v>340</v>
      </c>
    </row>
    <row r="476" spans="1:9" x14ac:dyDescent="0.25">
      <c r="A476" s="10">
        <v>25</v>
      </c>
      <c r="B476" s="10">
        <v>1960</v>
      </c>
      <c r="C476" s="10" t="s">
        <v>286</v>
      </c>
      <c r="D476" s="10">
        <v>1</v>
      </c>
      <c r="E476" s="10">
        <v>0.99</v>
      </c>
      <c r="F476" s="11">
        <v>253.54557592592755</v>
      </c>
      <c r="G476" s="11">
        <v>23.548842939817405</v>
      </c>
      <c r="H476" s="12">
        <v>239.55929872685374</v>
      </c>
      <c r="I476" s="10">
        <v>6</v>
      </c>
    </row>
    <row r="477" spans="1:9" x14ac:dyDescent="0.25">
      <c r="A477" s="10">
        <v>644</v>
      </c>
      <c r="B477" s="10">
        <v>1951</v>
      </c>
      <c r="C477" s="10" t="s">
        <v>286</v>
      </c>
      <c r="D477" s="10">
        <v>1</v>
      </c>
      <c r="E477" s="10">
        <v>0.99</v>
      </c>
      <c r="F477" s="11">
        <v>253.54557592592755</v>
      </c>
      <c r="G477" s="11">
        <v>16.548842939817405</v>
      </c>
      <c r="H477" s="12">
        <v>239.55929872685374</v>
      </c>
      <c r="I477" s="10">
        <v>17</v>
      </c>
    </row>
    <row r="478" spans="1:9" x14ac:dyDescent="0.25">
      <c r="A478" s="10">
        <v>287</v>
      </c>
      <c r="B478" s="10">
        <v>1964</v>
      </c>
      <c r="C478" s="10" t="s">
        <v>286</v>
      </c>
      <c r="D478" s="10">
        <v>1</v>
      </c>
      <c r="E478" s="10">
        <v>0.99</v>
      </c>
      <c r="F478" s="11">
        <v>253.54557592592755</v>
      </c>
      <c r="G478" s="11">
        <v>11.548842939817405</v>
      </c>
      <c r="H478" s="12">
        <v>244.55929872685374</v>
      </c>
      <c r="I478" s="10">
        <v>18</v>
      </c>
    </row>
    <row r="479" spans="1:9" x14ac:dyDescent="0.25">
      <c r="A479" s="10">
        <v>512</v>
      </c>
      <c r="B479" s="10">
        <v>1954</v>
      </c>
      <c r="C479" s="10" t="s">
        <v>286</v>
      </c>
      <c r="D479" s="10">
        <v>16</v>
      </c>
      <c r="E479" s="10">
        <v>514.83000000000004</v>
      </c>
      <c r="F479" s="11">
        <v>253.54557592592755</v>
      </c>
      <c r="G479" s="11">
        <v>11.548842939817405</v>
      </c>
      <c r="H479" s="12">
        <v>11.55929872685374</v>
      </c>
      <c r="I479" s="10">
        <v>59</v>
      </c>
    </row>
    <row r="480" spans="1:9" x14ac:dyDescent="0.25">
      <c r="A480" s="10">
        <v>311</v>
      </c>
      <c r="B480" s="10">
        <v>1960</v>
      </c>
      <c r="C480" s="10" t="s">
        <v>287</v>
      </c>
      <c r="D480" s="10">
        <v>10</v>
      </c>
      <c r="E480" s="10">
        <v>105.89</v>
      </c>
      <c r="F480" s="11">
        <v>253.54557592592755</v>
      </c>
      <c r="G480" s="11">
        <v>2.5488429398174048</v>
      </c>
      <c r="H480" s="12">
        <v>232.55929872685374</v>
      </c>
      <c r="I480" s="10">
        <v>715</v>
      </c>
    </row>
    <row r="481" spans="1:9" x14ac:dyDescent="0.25">
      <c r="A481" s="10">
        <v>18</v>
      </c>
      <c r="B481" s="10">
        <v>1905</v>
      </c>
      <c r="C481" s="10" t="s">
        <v>286</v>
      </c>
      <c r="D481" s="10">
        <v>11</v>
      </c>
      <c r="E481" s="10">
        <v>229.89</v>
      </c>
      <c r="F481" s="11">
        <v>253.54557592592755</v>
      </c>
      <c r="G481" s="11">
        <v>1.5488429398174048</v>
      </c>
      <c r="H481" s="12">
        <v>168.55929872685374</v>
      </c>
      <c r="I481" s="10">
        <v>284</v>
      </c>
    </row>
    <row r="482" spans="1:9" x14ac:dyDescent="0.25">
      <c r="A482" s="10">
        <v>171</v>
      </c>
      <c r="B482" s="10">
        <v>1938</v>
      </c>
      <c r="C482" s="10" t="s">
        <v>287</v>
      </c>
      <c r="D482" s="10">
        <v>6</v>
      </c>
      <c r="E482" s="10">
        <v>13.94</v>
      </c>
      <c r="F482" s="11">
        <v>253.54557592592755</v>
      </c>
      <c r="G482" s="11">
        <v>1.5488429398174048</v>
      </c>
      <c r="H482" s="12">
        <v>223.55929872685374</v>
      </c>
      <c r="I482" s="10">
        <v>97</v>
      </c>
    </row>
    <row r="483" spans="1:9" x14ac:dyDescent="0.25">
      <c r="A483" s="10">
        <v>435</v>
      </c>
      <c r="B483" s="10">
        <v>1948</v>
      </c>
      <c r="C483" s="10" t="s">
        <v>287</v>
      </c>
      <c r="D483" s="10">
        <v>1</v>
      </c>
      <c r="E483" s="10">
        <v>9.99</v>
      </c>
      <c r="F483" s="11">
        <v>253.54557592592755</v>
      </c>
      <c r="G483" s="11">
        <v>1.5488429398174048</v>
      </c>
      <c r="H483" s="12">
        <v>210.55929872685374</v>
      </c>
      <c r="I483" s="10">
        <v>566</v>
      </c>
    </row>
    <row r="484" spans="1:9" x14ac:dyDescent="0.25">
      <c r="A484" s="10">
        <v>439</v>
      </c>
      <c r="B484" s="10">
        <v>1939</v>
      </c>
      <c r="C484" s="10" t="s">
        <v>286</v>
      </c>
      <c r="D484" s="10">
        <v>3</v>
      </c>
      <c r="E484" s="10">
        <v>6.99</v>
      </c>
      <c r="F484" s="11">
        <v>253.54557592592755</v>
      </c>
      <c r="G484" s="11">
        <v>1.5488429398174048</v>
      </c>
      <c r="H484" s="12">
        <v>20.55929872685374</v>
      </c>
      <c r="I484" s="10">
        <v>63</v>
      </c>
    </row>
    <row r="485" spans="1:9" x14ac:dyDescent="0.25">
      <c r="A485" s="10">
        <v>514</v>
      </c>
      <c r="B485" s="10">
        <v>1969</v>
      </c>
      <c r="C485" s="10" t="s">
        <v>286</v>
      </c>
      <c r="D485" s="10">
        <v>3</v>
      </c>
      <c r="E485" s="10">
        <v>14.97</v>
      </c>
      <c r="F485" s="11">
        <v>253.54557592592755</v>
      </c>
      <c r="G485" s="11">
        <v>1.5488429398174048</v>
      </c>
      <c r="H485" s="12">
        <v>247.55929872685374</v>
      </c>
      <c r="I485" s="10">
        <v>289</v>
      </c>
    </row>
    <row r="486" spans="1:9" x14ac:dyDescent="0.25">
      <c r="A486" s="10">
        <v>247</v>
      </c>
      <c r="B486" s="10">
        <v>1948</v>
      </c>
      <c r="C486" s="10" t="s">
        <v>287</v>
      </c>
      <c r="D486" s="10">
        <v>4</v>
      </c>
      <c r="E486" s="10">
        <v>28.98</v>
      </c>
      <c r="F486" s="11">
        <v>252.54557592592755</v>
      </c>
      <c r="G486" s="11">
        <v>21.548842939817405</v>
      </c>
      <c r="H486" s="12">
        <v>87.55929872685374</v>
      </c>
      <c r="I486" s="10">
        <v>217</v>
      </c>
    </row>
    <row r="487" spans="1:9" x14ac:dyDescent="0.25">
      <c r="A487" s="10">
        <v>852</v>
      </c>
      <c r="B487" s="10">
        <v>1949</v>
      </c>
      <c r="C487" s="10" t="s">
        <v>287</v>
      </c>
      <c r="D487" s="10">
        <v>1</v>
      </c>
      <c r="E487" s="10">
        <v>2</v>
      </c>
      <c r="F487" s="11">
        <v>252.54557592592755</v>
      </c>
      <c r="G487" s="11">
        <v>16.548842939817405</v>
      </c>
      <c r="H487" s="12">
        <v>59.55929872685374</v>
      </c>
      <c r="I487" s="10">
        <v>21</v>
      </c>
    </row>
    <row r="488" spans="1:9" x14ac:dyDescent="0.25">
      <c r="A488" s="10">
        <v>304</v>
      </c>
      <c r="B488" s="10">
        <v>1960</v>
      </c>
      <c r="C488" s="10" t="s">
        <v>287</v>
      </c>
      <c r="D488" s="10">
        <v>13</v>
      </c>
      <c r="E488" s="10">
        <v>140.87</v>
      </c>
      <c r="F488" s="11">
        <v>252.54557592592755</v>
      </c>
      <c r="G488" s="11">
        <v>15.548842939817405</v>
      </c>
      <c r="H488" s="12">
        <v>147.55929872685374</v>
      </c>
      <c r="I488" s="10">
        <v>594</v>
      </c>
    </row>
    <row r="489" spans="1:9" x14ac:dyDescent="0.25">
      <c r="A489" s="10">
        <v>43</v>
      </c>
      <c r="B489" s="10">
        <v>1970</v>
      </c>
      <c r="C489" s="10" t="s">
        <v>286</v>
      </c>
      <c r="D489" s="10">
        <v>6</v>
      </c>
      <c r="E489" s="10">
        <v>9.98</v>
      </c>
      <c r="F489" s="11">
        <v>252.54557592592755</v>
      </c>
      <c r="G489" s="11">
        <v>4.5488429398174048</v>
      </c>
      <c r="H489" s="12">
        <v>12.55929872685374</v>
      </c>
      <c r="I489" s="10">
        <v>189</v>
      </c>
    </row>
    <row r="490" spans="1:9" x14ac:dyDescent="0.25">
      <c r="A490" s="10">
        <v>610</v>
      </c>
      <c r="B490" s="10">
        <v>1954</v>
      </c>
      <c r="C490" s="10" t="s">
        <v>287</v>
      </c>
      <c r="D490" s="10">
        <v>11</v>
      </c>
      <c r="E490" s="10">
        <v>46.89</v>
      </c>
      <c r="F490" s="11">
        <v>252.54557592592755</v>
      </c>
      <c r="G490" s="11">
        <v>3.5488429398174048</v>
      </c>
      <c r="H490" s="12">
        <v>150.55929872685374</v>
      </c>
      <c r="I490" s="10">
        <v>741</v>
      </c>
    </row>
    <row r="491" spans="1:9" x14ac:dyDescent="0.25">
      <c r="A491" s="10">
        <v>497</v>
      </c>
      <c r="B491" s="10">
        <v>1952</v>
      </c>
      <c r="C491" s="10" t="s">
        <v>286</v>
      </c>
      <c r="D491" s="10">
        <v>8</v>
      </c>
      <c r="E491" s="10">
        <v>61.93</v>
      </c>
      <c r="F491" s="11">
        <v>252.54557592592755</v>
      </c>
      <c r="G491" s="11">
        <v>2.5488429398174048</v>
      </c>
      <c r="H491" s="12">
        <v>130.55929872685374</v>
      </c>
      <c r="I491" s="10">
        <v>319</v>
      </c>
    </row>
    <row r="492" spans="1:9" x14ac:dyDescent="0.25">
      <c r="A492" s="10">
        <v>907</v>
      </c>
      <c r="B492" s="10">
        <v>1966</v>
      </c>
      <c r="C492" s="10" t="s">
        <v>286</v>
      </c>
      <c r="D492" s="10">
        <v>14</v>
      </c>
      <c r="E492" s="10">
        <v>36.909999999999997</v>
      </c>
      <c r="F492" s="11">
        <v>252.54557592592755</v>
      </c>
      <c r="G492" s="11">
        <v>2.5488429398174048</v>
      </c>
      <c r="H492" s="12">
        <v>17.55929872685374</v>
      </c>
      <c r="I492" s="10">
        <v>254</v>
      </c>
    </row>
    <row r="493" spans="1:9" x14ac:dyDescent="0.25">
      <c r="A493" s="10">
        <v>378</v>
      </c>
      <c r="B493" s="10">
        <v>1950</v>
      </c>
      <c r="C493" s="10" t="s">
        <v>287</v>
      </c>
      <c r="D493" s="10">
        <v>12</v>
      </c>
      <c r="E493" s="10">
        <v>88.93</v>
      </c>
      <c r="F493" s="11">
        <v>252.54557592592755</v>
      </c>
      <c r="G493" s="11">
        <v>1.5488429398174048</v>
      </c>
      <c r="H493" s="12">
        <v>1.5592987268537399</v>
      </c>
      <c r="I493" s="10">
        <v>616</v>
      </c>
    </row>
    <row r="494" spans="1:9" x14ac:dyDescent="0.25">
      <c r="A494" s="10">
        <v>582</v>
      </c>
      <c r="B494" s="10">
        <v>1965</v>
      </c>
      <c r="C494" s="10" t="s">
        <v>287</v>
      </c>
      <c r="D494" s="10">
        <v>3</v>
      </c>
      <c r="E494" s="10">
        <v>2.97</v>
      </c>
      <c r="F494" s="11">
        <v>252.54557592592755</v>
      </c>
      <c r="G494" s="11">
        <v>1.5488429398174048</v>
      </c>
      <c r="H494" s="12">
        <v>213.55929872685374</v>
      </c>
      <c r="I494" s="10">
        <v>263</v>
      </c>
    </row>
    <row r="495" spans="1:9" x14ac:dyDescent="0.25">
      <c r="A495" s="10">
        <v>595</v>
      </c>
      <c r="B495" s="10">
        <v>1963</v>
      </c>
      <c r="C495" s="10" t="s">
        <v>287</v>
      </c>
      <c r="D495" s="10">
        <v>2</v>
      </c>
      <c r="E495" s="10">
        <v>1.98</v>
      </c>
      <c r="F495" s="11">
        <v>252.54557592592755</v>
      </c>
      <c r="G495" s="11">
        <v>1.5488429398174048</v>
      </c>
      <c r="H495" s="12">
        <v>236.55929872685374</v>
      </c>
      <c r="I495" s="10">
        <v>262</v>
      </c>
    </row>
    <row r="496" spans="1:9" x14ac:dyDescent="0.25">
      <c r="A496" s="10">
        <v>498</v>
      </c>
      <c r="B496" s="10">
        <v>1977</v>
      </c>
      <c r="C496" s="10" t="s">
        <v>287</v>
      </c>
      <c r="D496" s="10">
        <v>2</v>
      </c>
      <c r="E496" s="10">
        <v>26.99</v>
      </c>
      <c r="F496" s="11">
        <v>251.54557592592755</v>
      </c>
      <c r="G496" s="11">
        <v>22.548842939817405</v>
      </c>
      <c r="H496" s="12">
        <v>150.55929872685374</v>
      </c>
      <c r="I496" s="10">
        <v>245</v>
      </c>
    </row>
    <row r="497" spans="1:9" x14ac:dyDescent="0.25">
      <c r="A497" s="10">
        <v>532</v>
      </c>
      <c r="B497" s="10">
        <v>1958</v>
      </c>
      <c r="C497" s="10" t="s">
        <v>287</v>
      </c>
      <c r="D497" s="10">
        <v>20</v>
      </c>
      <c r="E497" s="10">
        <v>107.8</v>
      </c>
      <c r="F497" s="11">
        <v>251.54557592592755</v>
      </c>
      <c r="G497" s="11">
        <v>22.548842939817405</v>
      </c>
      <c r="H497" s="12">
        <v>85.55929872685374</v>
      </c>
      <c r="I497" s="10">
        <v>202</v>
      </c>
    </row>
    <row r="498" spans="1:9" x14ac:dyDescent="0.25">
      <c r="A498" s="10">
        <v>537</v>
      </c>
      <c r="B498" s="10">
        <v>1967</v>
      </c>
      <c r="C498" s="10" t="s">
        <v>286</v>
      </c>
      <c r="D498" s="10">
        <v>9</v>
      </c>
      <c r="E498" s="10">
        <v>158.9</v>
      </c>
      <c r="F498" s="11">
        <v>251.54557592592755</v>
      </c>
      <c r="G498" s="11">
        <v>22.548842939817405</v>
      </c>
      <c r="H498" s="12">
        <v>243.55929872685374</v>
      </c>
      <c r="I498" s="10">
        <v>293</v>
      </c>
    </row>
    <row r="499" spans="1:9" x14ac:dyDescent="0.25">
      <c r="A499" s="10">
        <v>490</v>
      </c>
      <c r="B499" s="10">
        <v>1970</v>
      </c>
      <c r="C499" s="10" t="s">
        <v>287</v>
      </c>
      <c r="D499" s="10">
        <v>1</v>
      </c>
      <c r="E499" s="10">
        <v>0.99</v>
      </c>
      <c r="F499" s="11">
        <v>251.54557592592755</v>
      </c>
      <c r="G499" s="11">
        <v>10.548842939817405</v>
      </c>
      <c r="H499" s="12">
        <v>240.55929872685374</v>
      </c>
      <c r="I499" s="10">
        <v>21</v>
      </c>
    </row>
    <row r="500" spans="1:9" x14ac:dyDescent="0.25">
      <c r="A500" s="10">
        <v>526</v>
      </c>
      <c r="B500" s="10">
        <v>1961</v>
      </c>
      <c r="C500" s="10" t="s">
        <v>287</v>
      </c>
      <c r="D500" s="10">
        <v>17</v>
      </c>
      <c r="E500" s="10">
        <v>35.840000000000003</v>
      </c>
      <c r="F500" s="11">
        <v>251.54557592592755</v>
      </c>
      <c r="G500" s="11">
        <v>10.548842939817405</v>
      </c>
      <c r="H500" s="12">
        <v>149.55929872685374</v>
      </c>
      <c r="I500" s="10">
        <v>71</v>
      </c>
    </row>
    <row r="501" spans="1:9" x14ac:dyDescent="0.25">
      <c r="A501" s="10">
        <v>633</v>
      </c>
      <c r="B501" s="10">
        <v>1952</v>
      </c>
      <c r="C501" s="10" t="s">
        <v>287</v>
      </c>
      <c r="D501" s="10">
        <v>15</v>
      </c>
      <c r="E501" s="10">
        <v>159.85</v>
      </c>
      <c r="F501" s="11">
        <v>251.54557592592755</v>
      </c>
      <c r="G501" s="11">
        <v>9.5488429398174048</v>
      </c>
      <c r="H501" s="12">
        <v>111.55929872685374</v>
      </c>
      <c r="I501" s="10">
        <v>303</v>
      </c>
    </row>
    <row r="502" spans="1:9" x14ac:dyDescent="0.25">
      <c r="A502" s="10">
        <v>475</v>
      </c>
      <c r="B502" s="10">
        <v>1960</v>
      </c>
      <c r="C502" s="10" t="s">
        <v>287</v>
      </c>
      <c r="D502" s="10">
        <v>1</v>
      </c>
      <c r="E502" s="10">
        <v>9.99</v>
      </c>
      <c r="F502" s="11">
        <v>251.54557592592755</v>
      </c>
      <c r="G502" s="11">
        <v>6.5488429398174048</v>
      </c>
      <c r="H502" s="12">
        <v>139.55929872685374</v>
      </c>
      <c r="I502" s="10">
        <v>107</v>
      </c>
    </row>
    <row r="503" spans="1:9" x14ac:dyDescent="0.25">
      <c r="A503" s="10">
        <v>771</v>
      </c>
      <c r="B503" s="10">
        <v>1954</v>
      </c>
      <c r="C503" s="10" t="s">
        <v>286</v>
      </c>
      <c r="D503" s="10">
        <v>1</v>
      </c>
      <c r="E503" s="10">
        <v>9.99</v>
      </c>
      <c r="F503" s="11">
        <v>251.54557592592755</v>
      </c>
      <c r="G503" s="11">
        <v>6.5488429398174048</v>
      </c>
      <c r="H503" s="12">
        <v>251.55929872685374</v>
      </c>
      <c r="I503" s="10">
        <v>6</v>
      </c>
    </row>
    <row r="504" spans="1:9" x14ac:dyDescent="0.25">
      <c r="A504" s="10">
        <v>418</v>
      </c>
      <c r="B504" s="10">
        <v>1968</v>
      </c>
      <c r="C504" s="10" t="s">
        <v>287</v>
      </c>
      <c r="D504" s="10">
        <v>7</v>
      </c>
      <c r="E504" s="10">
        <v>16.940000000000001</v>
      </c>
      <c r="F504" s="11">
        <v>251.54557592592755</v>
      </c>
      <c r="G504" s="11">
        <v>2.5488429398174048</v>
      </c>
      <c r="H504" s="12">
        <v>103.55929872685374</v>
      </c>
      <c r="I504" s="10">
        <v>202</v>
      </c>
    </row>
    <row r="505" spans="1:9" x14ac:dyDescent="0.25">
      <c r="A505" s="10">
        <v>336</v>
      </c>
      <c r="B505" s="10">
        <v>1946</v>
      </c>
      <c r="C505" s="10" t="s">
        <v>287</v>
      </c>
      <c r="D505" s="10">
        <v>26</v>
      </c>
      <c r="E505" s="10">
        <v>228.81</v>
      </c>
      <c r="F505" s="11">
        <v>251.54557592592755</v>
      </c>
      <c r="G505" s="11">
        <v>1.5488429398174048</v>
      </c>
      <c r="H505" s="12">
        <v>7.5592987268537399</v>
      </c>
      <c r="I505" s="10">
        <v>450</v>
      </c>
    </row>
    <row r="506" spans="1:9" x14ac:dyDescent="0.25">
      <c r="A506" s="10">
        <v>607</v>
      </c>
      <c r="B506" s="10">
        <v>1965</v>
      </c>
      <c r="C506" s="10" t="s">
        <v>286</v>
      </c>
      <c r="D506" s="10">
        <v>8</v>
      </c>
      <c r="E506" s="10">
        <v>40.92</v>
      </c>
      <c r="F506" s="11">
        <v>251.54557592592755</v>
      </c>
      <c r="G506" s="11">
        <v>1.5488429398174048</v>
      </c>
      <c r="H506" s="12">
        <v>190.55929872685374</v>
      </c>
      <c r="I506" s="10">
        <v>528</v>
      </c>
    </row>
    <row r="507" spans="1:9" x14ac:dyDescent="0.25">
      <c r="A507" s="10">
        <v>654</v>
      </c>
      <c r="B507" s="10">
        <v>1949</v>
      </c>
      <c r="C507" s="10" t="s">
        <v>286</v>
      </c>
      <c r="D507" s="10">
        <v>14</v>
      </c>
      <c r="E507" s="10">
        <v>240.86</v>
      </c>
      <c r="F507" s="11">
        <v>251.54557592592755</v>
      </c>
      <c r="G507" s="11">
        <v>1.5488429398174048</v>
      </c>
      <c r="H507" s="12">
        <v>183.55929872685374</v>
      </c>
      <c r="I507" s="10">
        <v>1768</v>
      </c>
    </row>
    <row r="508" spans="1:9" x14ac:dyDescent="0.25">
      <c r="A508" s="10">
        <v>659</v>
      </c>
      <c r="B508" s="10">
        <v>1958</v>
      </c>
      <c r="C508" s="10" t="s">
        <v>287</v>
      </c>
      <c r="D508" s="10">
        <v>1</v>
      </c>
      <c r="E508" s="10">
        <v>0.99</v>
      </c>
      <c r="F508" s="11">
        <v>251.54557592592755</v>
      </c>
      <c r="G508" s="11">
        <v>1.5488429398174048</v>
      </c>
      <c r="H508" s="12">
        <v>249.55929872685374</v>
      </c>
      <c r="I508" s="10">
        <v>329</v>
      </c>
    </row>
    <row r="509" spans="1:9" x14ac:dyDescent="0.25">
      <c r="A509" s="10">
        <v>669</v>
      </c>
      <c r="B509" s="10">
        <v>1962</v>
      </c>
      <c r="C509" s="10" t="s">
        <v>286</v>
      </c>
      <c r="D509" s="10">
        <v>28</v>
      </c>
      <c r="E509" s="10">
        <v>66.72</v>
      </c>
      <c r="F509" s="11">
        <v>251.54557592592755</v>
      </c>
      <c r="G509" s="11">
        <v>1.5488429398174048</v>
      </c>
      <c r="H509" s="12">
        <v>19.55929872685374</v>
      </c>
      <c r="I509" s="10">
        <v>299</v>
      </c>
    </row>
    <row r="510" spans="1:9" x14ac:dyDescent="0.25">
      <c r="A510" s="10">
        <v>935</v>
      </c>
      <c r="B510" s="10">
        <v>1965</v>
      </c>
      <c r="C510" s="10" t="s">
        <v>287</v>
      </c>
      <c r="D510" s="10">
        <v>2</v>
      </c>
      <c r="E510" s="10">
        <v>2.99</v>
      </c>
      <c r="F510" s="11">
        <v>251.54557592592755</v>
      </c>
      <c r="G510" s="11">
        <v>1.5488429398174048</v>
      </c>
      <c r="H510" s="12">
        <v>42.55929872685374</v>
      </c>
      <c r="I510" s="10">
        <v>718</v>
      </c>
    </row>
    <row r="511" spans="1:9" x14ac:dyDescent="0.25">
      <c r="A511" s="10">
        <v>568</v>
      </c>
      <c r="B511" s="10">
        <v>1951</v>
      </c>
      <c r="C511" s="10" t="s">
        <v>287</v>
      </c>
      <c r="D511" s="10">
        <v>2</v>
      </c>
      <c r="E511" s="10">
        <v>2.98</v>
      </c>
      <c r="F511" s="11">
        <v>250.54557592592755</v>
      </c>
      <c r="G511" s="11">
        <v>28.548842939817405</v>
      </c>
      <c r="H511" s="12">
        <v>146.55929872685374</v>
      </c>
      <c r="I511" s="10">
        <v>102</v>
      </c>
    </row>
    <row r="512" spans="1:9" x14ac:dyDescent="0.25">
      <c r="A512" s="10">
        <v>382</v>
      </c>
      <c r="B512" s="10">
        <v>1947</v>
      </c>
      <c r="C512" s="10" t="s">
        <v>287</v>
      </c>
      <c r="D512" s="10">
        <v>2</v>
      </c>
      <c r="E512" s="10">
        <v>13.98</v>
      </c>
      <c r="F512" s="11">
        <v>250.54557592592755</v>
      </c>
      <c r="G512" s="11">
        <v>25.548842939817405</v>
      </c>
      <c r="H512" s="12">
        <v>222.55929872685374</v>
      </c>
      <c r="I512" s="10">
        <v>179</v>
      </c>
    </row>
    <row r="513" spans="1:9" x14ac:dyDescent="0.25">
      <c r="A513" s="10">
        <v>480</v>
      </c>
      <c r="B513" s="10">
        <v>1973</v>
      </c>
      <c r="C513" s="10" t="s">
        <v>287</v>
      </c>
      <c r="D513" s="10">
        <v>2</v>
      </c>
      <c r="E513" s="10">
        <v>3</v>
      </c>
      <c r="F513" s="11">
        <v>250.54557592592755</v>
      </c>
      <c r="G513" s="11">
        <v>24.548842939817405</v>
      </c>
      <c r="H513" s="12">
        <v>144.55929872685374</v>
      </c>
      <c r="I513" s="10">
        <v>100</v>
      </c>
    </row>
    <row r="514" spans="1:9" x14ac:dyDescent="0.25">
      <c r="A514" s="10">
        <v>20</v>
      </c>
      <c r="B514" s="10">
        <v>1993</v>
      </c>
      <c r="C514" s="10" t="s">
        <v>287</v>
      </c>
      <c r="D514" s="10">
        <v>3</v>
      </c>
      <c r="E514" s="10">
        <v>14.97</v>
      </c>
      <c r="F514" s="11">
        <v>250.54557592592755</v>
      </c>
      <c r="G514" s="11">
        <v>18.548842939817405</v>
      </c>
      <c r="H514" s="12">
        <v>165.55929872685374</v>
      </c>
      <c r="I514" s="10">
        <v>327</v>
      </c>
    </row>
    <row r="515" spans="1:9" x14ac:dyDescent="0.25">
      <c r="A515" s="10">
        <v>4</v>
      </c>
      <c r="B515" s="10">
        <v>1980</v>
      </c>
      <c r="C515" s="10" t="s">
        <v>287</v>
      </c>
      <c r="D515" s="10">
        <v>8</v>
      </c>
      <c r="E515" s="10">
        <v>32.93</v>
      </c>
      <c r="F515" s="11">
        <v>250.54557592592755</v>
      </c>
      <c r="G515" s="11">
        <v>5.5488429398174048</v>
      </c>
      <c r="H515" s="12">
        <v>60.55929872685374</v>
      </c>
      <c r="I515" s="10">
        <v>98</v>
      </c>
    </row>
    <row r="516" spans="1:9" x14ac:dyDescent="0.25">
      <c r="A516" s="10">
        <v>399</v>
      </c>
      <c r="B516" s="10">
        <v>1961</v>
      </c>
      <c r="C516" s="10" t="s">
        <v>287</v>
      </c>
      <c r="D516" s="10">
        <v>25</v>
      </c>
      <c r="E516" s="10">
        <v>168.76</v>
      </c>
      <c r="F516" s="11">
        <v>250.54557592592755</v>
      </c>
      <c r="G516" s="11">
        <v>1.5488429398174048</v>
      </c>
      <c r="H516" s="12">
        <v>36.55929872685374</v>
      </c>
      <c r="I516" s="10">
        <v>996</v>
      </c>
    </row>
    <row r="517" spans="1:9" x14ac:dyDescent="0.25">
      <c r="A517" s="10">
        <v>579</v>
      </c>
      <c r="B517" s="10">
        <v>1992</v>
      </c>
      <c r="C517" s="10" t="s">
        <v>286</v>
      </c>
      <c r="D517" s="10">
        <v>1</v>
      </c>
      <c r="E517" s="10">
        <v>9.99</v>
      </c>
      <c r="F517" s="11">
        <v>250.54557592592755</v>
      </c>
      <c r="G517" s="11">
        <v>1.5488429398174048</v>
      </c>
      <c r="H517" s="12">
        <v>246.55929872685374</v>
      </c>
      <c r="I517" s="10">
        <v>324</v>
      </c>
    </row>
    <row r="518" spans="1:9" x14ac:dyDescent="0.25">
      <c r="A518" s="10">
        <v>626</v>
      </c>
      <c r="B518" s="10">
        <v>1958</v>
      </c>
      <c r="C518" s="10" t="s">
        <v>286</v>
      </c>
      <c r="D518" s="10">
        <v>1</v>
      </c>
      <c r="E518" s="10">
        <v>0.99</v>
      </c>
      <c r="F518" s="11">
        <v>249.54557592592755</v>
      </c>
      <c r="G518" s="11">
        <v>22.548842939817405</v>
      </c>
      <c r="H518" s="12">
        <v>246.55929872685374</v>
      </c>
      <c r="I518" s="10">
        <v>28</v>
      </c>
    </row>
    <row r="519" spans="1:9" x14ac:dyDescent="0.25">
      <c r="A519" s="10">
        <v>800</v>
      </c>
      <c r="B519" s="10">
        <v>1936</v>
      </c>
      <c r="C519" s="10" t="s">
        <v>287</v>
      </c>
      <c r="D519" s="10">
        <v>2</v>
      </c>
      <c r="E519" s="10">
        <v>1.98</v>
      </c>
      <c r="F519" s="11">
        <v>249.54557592592755</v>
      </c>
      <c r="G519" s="11">
        <v>17.548842939817405</v>
      </c>
      <c r="H519" s="12">
        <v>149.55929872685374</v>
      </c>
      <c r="I519" s="10">
        <v>94</v>
      </c>
    </row>
    <row r="520" spans="1:9" x14ac:dyDescent="0.25">
      <c r="A520" s="10">
        <v>630</v>
      </c>
      <c r="B520" s="10">
        <v>1959</v>
      </c>
      <c r="C520" s="10" t="s">
        <v>286</v>
      </c>
      <c r="D520" s="10">
        <v>5</v>
      </c>
      <c r="E520" s="10">
        <v>35.950000000000003</v>
      </c>
      <c r="F520" s="11">
        <v>249.54557592592755</v>
      </c>
      <c r="G520" s="11">
        <v>10.548842939817405</v>
      </c>
      <c r="H520" s="12">
        <v>193.55929872685374</v>
      </c>
      <c r="I520" s="10">
        <v>669</v>
      </c>
    </row>
    <row r="521" spans="1:9" x14ac:dyDescent="0.25">
      <c r="A521" s="10">
        <v>11</v>
      </c>
      <c r="B521" s="10">
        <v>1969</v>
      </c>
      <c r="C521" s="10" t="s">
        <v>286</v>
      </c>
      <c r="D521" s="10">
        <v>4</v>
      </c>
      <c r="E521" s="10">
        <v>9.98</v>
      </c>
      <c r="F521" s="11">
        <v>249.54557592592755</v>
      </c>
      <c r="G521" s="11">
        <v>2.5488429398174048</v>
      </c>
      <c r="H521" s="12">
        <v>144.55929872685374</v>
      </c>
      <c r="I521" s="10">
        <v>116</v>
      </c>
    </row>
    <row r="522" spans="1:9" x14ac:dyDescent="0.25">
      <c r="A522" s="10">
        <v>105</v>
      </c>
      <c r="B522" s="10">
        <v>1970</v>
      </c>
      <c r="C522" s="10" t="s">
        <v>286</v>
      </c>
      <c r="D522" s="10">
        <v>3</v>
      </c>
      <c r="E522" s="10">
        <v>10.97</v>
      </c>
      <c r="F522" s="11">
        <v>249.54557592592755</v>
      </c>
      <c r="G522" s="11">
        <v>1.5488429398174048</v>
      </c>
      <c r="H522" s="12">
        <v>226.55929872685374</v>
      </c>
      <c r="I522" s="10">
        <v>112</v>
      </c>
    </row>
    <row r="523" spans="1:9" x14ac:dyDescent="0.25">
      <c r="A523" s="10">
        <v>504</v>
      </c>
      <c r="B523" s="10">
        <v>1947</v>
      </c>
      <c r="C523" s="10" t="s">
        <v>287</v>
      </c>
      <c r="D523" s="10">
        <v>70</v>
      </c>
      <c r="E523" s="10">
        <v>1037.5999999999999</v>
      </c>
      <c r="F523" s="11">
        <v>249.54557592592755</v>
      </c>
      <c r="G523" s="11">
        <v>1.5488429398174048</v>
      </c>
      <c r="H523" s="12">
        <v>1.5592987268537399</v>
      </c>
      <c r="I523" s="10">
        <v>157</v>
      </c>
    </row>
    <row r="524" spans="1:9" x14ac:dyDescent="0.25">
      <c r="A524" s="10">
        <v>911</v>
      </c>
      <c r="B524" s="10">
        <v>1943</v>
      </c>
      <c r="C524" s="10" t="s">
        <v>286</v>
      </c>
      <c r="D524" s="10">
        <v>6</v>
      </c>
      <c r="E524" s="10">
        <v>14.95</v>
      </c>
      <c r="F524" s="11">
        <v>249.54557592592755</v>
      </c>
      <c r="G524" s="11">
        <v>1.5488429398174048</v>
      </c>
      <c r="H524" s="12">
        <v>12.55929872685374</v>
      </c>
      <c r="I524" s="10">
        <v>173</v>
      </c>
    </row>
    <row r="525" spans="1:9" x14ac:dyDescent="0.25">
      <c r="A525" s="10">
        <v>83</v>
      </c>
      <c r="B525" s="10">
        <v>1950</v>
      </c>
      <c r="C525" s="10" t="s">
        <v>287</v>
      </c>
      <c r="D525" s="10">
        <v>1</v>
      </c>
      <c r="E525" s="10">
        <v>1</v>
      </c>
      <c r="F525" s="11">
        <v>248.54557592592755</v>
      </c>
      <c r="G525" s="11">
        <v>1.5488429398174048</v>
      </c>
      <c r="H525" s="12">
        <v>131.55929872685374</v>
      </c>
      <c r="I525" s="10">
        <v>394</v>
      </c>
    </row>
    <row r="526" spans="1:9" x14ac:dyDescent="0.25">
      <c r="A526" s="10">
        <v>725</v>
      </c>
      <c r="B526" s="10">
        <v>1949</v>
      </c>
      <c r="C526" s="10" t="s">
        <v>286</v>
      </c>
      <c r="D526" s="10">
        <v>2</v>
      </c>
      <c r="E526" s="10">
        <v>2.99</v>
      </c>
      <c r="F526" s="11">
        <v>247.54557592592755</v>
      </c>
      <c r="G526" s="11">
        <v>5.5488429398174048</v>
      </c>
      <c r="H526" s="12">
        <v>11.55929872685374</v>
      </c>
      <c r="I526" s="10">
        <v>7</v>
      </c>
    </row>
    <row r="527" spans="1:9" x14ac:dyDescent="0.25">
      <c r="A527" s="10">
        <v>7</v>
      </c>
      <c r="B527" s="10">
        <v>1955</v>
      </c>
      <c r="C527" s="10" t="s">
        <v>286</v>
      </c>
      <c r="D527" s="10">
        <v>4</v>
      </c>
      <c r="E527" s="10">
        <v>16.96</v>
      </c>
      <c r="F527" s="11">
        <v>247.54557592592755</v>
      </c>
      <c r="G527" s="11">
        <v>1.5488429398174048</v>
      </c>
      <c r="H527" s="12">
        <v>214.55929872685374</v>
      </c>
      <c r="I527" s="10">
        <v>65</v>
      </c>
    </row>
    <row r="528" spans="1:9" x14ac:dyDescent="0.25">
      <c r="A528" s="10">
        <v>653</v>
      </c>
      <c r="B528" s="10">
        <v>1954</v>
      </c>
      <c r="C528" s="10" t="s">
        <v>287</v>
      </c>
      <c r="D528" s="10">
        <v>8</v>
      </c>
      <c r="E528" s="10">
        <v>56.92</v>
      </c>
      <c r="F528" s="11">
        <v>247.54557592592755</v>
      </c>
      <c r="G528" s="11">
        <v>1.5488429398174048</v>
      </c>
      <c r="H528" s="12">
        <v>62.55929872685374</v>
      </c>
      <c r="I528" s="10">
        <v>53</v>
      </c>
    </row>
    <row r="529" spans="1:9" x14ac:dyDescent="0.25">
      <c r="A529" s="10">
        <v>196</v>
      </c>
      <c r="B529" s="10">
        <v>1953</v>
      </c>
      <c r="C529" s="10" t="s">
        <v>286</v>
      </c>
      <c r="D529" s="10">
        <v>4</v>
      </c>
      <c r="E529" s="10">
        <v>10.96</v>
      </c>
      <c r="F529" s="11">
        <v>246.54557592592755</v>
      </c>
      <c r="G529" s="11">
        <v>1.5488429398174048</v>
      </c>
      <c r="H529" s="12">
        <v>60.55929872685374</v>
      </c>
      <c r="I529" s="10">
        <v>329</v>
      </c>
    </row>
    <row r="530" spans="1:9" x14ac:dyDescent="0.25">
      <c r="A530" s="10">
        <v>263</v>
      </c>
      <c r="B530" s="10">
        <v>1964</v>
      </c>
      <c r="C530" s="10" t="s">
        <v>287</v>
      </c>
      <c r="D530" s="10">
        <v>12</v>
      </c>
      <c r="E530" s="10">
        <v>64.88</v>
      </c>
      <c r="F530" s="11">
        <v>246.54557592592755</v>
      </c>
      <c r="G530" s="11">
        <v>1.5488429398174048</v>
      </c>
      <c r="H530" s="12">
        <v>71.55929872685374</v>
      </c>
      <c r="I530" s="10">
        <v>584</v>
      </c>
    </row>
    <row r="531" spans="1:9" x14ac:dyDescent="0.25">
      <c r="A531" s="10">
        <v>859</v>
      </c>
      <c r="B531" s="10">
        <v>1910</v>
      </c>
      <c r="C531" s="10" t="s">
        <v>286</v>
      </c>
      <c r="D531" s="10">
        <v>5</v>
      </c>
      <c r="E531" s="10">
        <v>30.95</v>
      </c>
      <c r="F531" s="11">
        <v>246.54557592592755</v>
      </c>
      <c r="G531" s="11">
        <v>1.5488429398174048</v>
      </c>
      <c r="H531" s="12">
        <v>133.55929872685374</v>
      </c>
      <c r="I531" s="10">
        <v>135</v>
      </c>
    </row>
    <row r="532" spans="1:9" x14ac:dyDescent="0.25">
      <c r="A532" s="10">
        <v>142</v>
      </c>
      <c r="B532" s="10">
        <v>1956</v>
      </c>
      <c r="C532" s="10" t="s">
        <v>287</v>
      </c>
      <c r="D532" s="10">
        <v>3</v>
      </c>
      <c r="E532" s="10">
        <v>3.98</v>
      </c>
      <c r="F532" s="11">
        <v>245.54557592592755</v>
      </c>
      <c r="G532" s="11">
        <v>15.548842939817405</v>
      </c>
      <c r="H532" s="12">
        <v>158.55929872685374</v>
      </c>
      <c r="I532" s="10">
        <v>209</v>
      </c>
    </row>
    <row r="533" spans="1:9" x14ac:dyDescent="0.25">
      <c r="A533" s="10">
        <v>683</v>
      </c>
      <c r="B533" s="10">
        <v>1957</v>
      </c>
      <c r="C533" s="10" t="s">
        <v>286</v>
      </c>
      <c r="D533" s="10">
        <v>9</v>
      </c>
      <c r="E533" s="10">
        <v>20.95</v>
      </c>
      <c r="F533" s="11">
        <v>245.54557592592755</v>
      </c>
      <c r="G533" s="11">
        <v>4.5488429398174048</v>
      </c>
      <c r="H533" s="12">
        <v>87.55929872685374</v>
      </c>
      <c r="I533" s="10">
        <v>102</v>
      </c>
    </row>
    <row r="534" spans="1:9" x14ac:dyDescent="0.25">
      <c r="A534" s="10">
        <v>82</v>
      </c>
      <c r="B534" s="10">
        <v>1969</v>
      </c>
      <c r="C534" s="10" t="s">
        <v>286</v>
      </c>
      <c r="D534" s="10">
        <v>13</v>
      </c>
      <c r="E534" s="10">
        <v>108.88</v>
      </c>
      <c r="F534" s="11">
        <v>245.54557592592755</v>
      </c>
      <c r="G534" s="11">
        <v>1.5488429398174048</v>
      </c>
      <c r="H534" s="12">
        <v>14.55929872685374</v>
      </c>
      <c r="I534" s="10">
        <v>150</v>
      </c>
    </row>
    <row r="535" spans="1:9" x14ac:dyDescent="0.25">
      <c r="A535" s="10">
        <v>276</v>
      </c>
      <c r="B535" s="10">
        <v>1947</v>
      </c>
      <c r="C535" s="10" t="s">
        <v>286</v>
      </c>
      <c r="D535" s="10">
        <v>2</v>
      </c>
      <c r="E535" s="10">
        <v>5.98</v>
      </c>
      <c r="F535" s="11">
        <v>245.54557592592755</v>
      </c>
      <c r="G535" s="11">
        <v>1.5488429398174048</v>
      </c>
      <c r="H535" s="12">
        <v>214.55929872685374</v>
      </c>
      <c r="I535" s="10">
        <v>355</v>
      </c>
    </row>
    <row r="536" spans="1:9" x14ac:dyDescent="0.25">
      <c r="A536" s="10">
        <v>785</v>
      </c>
      <c r="B536" s="10">
        <v>1942</v>
      </c>
      <c r="C536" s="10" t="s">
        <v>286</v>
      </c>
      <c r="D536" s="10">
        <v>13</v>
      </c>
      <c r="E536" s="10">
        <v>27.86</v>
      </c>
      <c r="F536" s="11">
        <v>243.54557592592755</v>
      </c>
      <c r="G536" s="11">
        <v>23.548842939817405</v>
      </c>
      <c r="H536" s="12">
        <v>208.55929872685374</v>
      </c>
      <c r="I536" s="10">
        <v>82</v>
      </c>
    </row>
    <row r="537" spans="1:9" x14ac:dyDescent="0.25">
      <c r="A537" s="10">
        <v>277</v>
      </c>
      <c r="B537" s="10">
        <v>1991</v>
      </c>
      <c r="C537" s="10" t="s">
        <v>287</v>
      </c>
      <c r="D537" s="10">
        <v>76</v>
      </c>
      <c r="E537" s="10">
        <v>1475.24</v>
      </c>
      <c r="F537" s="11">
        <v>243.54557592592755</v>
      </c>
      <c r="G537" s="11">
        <v>4.5488429398174048</v>
      </c>
      <c r="H537" s="12">
        <v>179.55929872685374</v>
      </c>
      <c r="I537" s="10">
        <v>541</v>
      </c>
    </row>
    <row r="538" spans="1:9" x14ac:dyDescent="0.25">
      <c r="A538" s="10">
        <v>751</v>
      </c>
      <c r="B538" s="10">
        <v>1971</v>
      </c>
      <c r="C538" s="10" t="s">
        <v>287</v>
      </c>
      <c r="D538" s="10">
        <v>1</v>
      </c>
      <c r="E538" s="10">
        <v>0.99</v>
      </c>
      <c r="F538" s="11">
        <v>242.54557592592755</v>
      </c>
      <c r="G538" s="11">
        <v>20.548842939817405</v>
      </c>
      <c r="H538" s="12">
        <v>242.55929872685374</v>
      </c>
      <c r="I538" s="10">
        <v>12</v>
      </c>
    </row>
    <row r="539" spans="1:9" x14ac:dyDescent="0.25">
      <c r="A539" s="10">
        <v>201</v>
      </c>
      <c r="B539" s="10">
        <v>1965</v>
      </c>
      <c r="C539" s="10" t="s">
        <v>287</v>
      </c>
      <c r="D539" s="10">
        <v>11</v>
      </c>
      <c r="E539" s="10">
        <v>51.89</v>
      </c>
      <c r="F539" s="11">
        <v>242.54557592592755</v>
      </c>
      <c r="G539" s="11">
        <v>17.548842939817405</v>
      </c>
      <c r="H539" s="12">
        <v>179.55929872685374</v>
      </c>
      <c r="I539" s="10">
        <v>365</v>
      </c>
    </row>
    <row r="540" spans="1:9" x14ac:dyDescent="0.25">
      <c r="A540" s="10">
        <v>214</v>
      </c>
      <c r="B540" s="10">
        <v>1949</v>
      </c>
      <c r="C540" s="10" t="s">
        <v>286</v>
      </c>
      <c r="D540" s="10">
        <v>20</v>
      </c>
      <c r="E540" s="10">
        <v>187.81</v>
      </c>
      <c r="F540" s="11">
        <v>242.54557592592755</v>
      </c>
      <c r="G540" s="11">
        <v>0.54884293981740484</v>
      </c>
      <c r="H540" s="12">
        <v>19.55929872685374</v>
      </c>
      <c r="I540" s="10">
        <v>571</v>
      </c>
    </row>
    <row r="541" spans="1:9" x14ac:dyDescent="0.25">
      <c r="A541" s="10">
        <v>5</v>
      </c>
      <c r="B541" s="10">
        <v>1970</v>
      </c>
      <c r="C541" s="10" t="s">
        <v>286</v>
      </c>
      <c r="D541" s="10">
        <v>1</v>
      </c>
      <c r="E541" s="10">
        <v>0.99</v>
      </c>
      <c r="F541" s="11">
        <v>241.54557592592755</v>
      </c>
      <c r="G541" s="11">
        <v>6.5488429398174048</v>
      </c>
      <c r="H541" s="12">
        <v>241.55929872685374</v>
      </c>
      <c r="I541" s="10">
        <v>6</v>
      </c>
    </row>
    <row r="542" spans="1:9" x14ac:dyDescent="0.25">
      <c r="A542" s="10">
        <v>60</v>
      </c>
      <c r="B542" s="10">
        <v>1937</v>
      </c>
      <c r="C542" s="10" t="s">
        <v>286</v>
      </c>
      <c r="D542" s="10">
        <v>18</v>
      </c>
      <c r="E542" s="10">
        <v>255.96</v>
      </c>
      <c r="F542" s="11">
        <v>241.54557592592755</v>
      </c>
      <c r="G542" s="11">
        <v>1.5488429398174048</v>
      </c>
      <c r="H542" s="12">
        <v>10.55929872685374</v>
      </c>
      <c r="I542" s="10">
        <v>278</v>
      </c>
    </row>
    <row r="543" spans="1:9" x14ac:dyDescent="0.25">
      <c r="A543" s="10">
        <v>650</v>
      </c>
      <c r="B543" s="10">
        <v>1958</v>
      </c>
      <c r="C543" s="10" t="s">
        <v>286</v>
      </c>
      <c r="D543" s="10">
        <v>7</v>
      </c>
      <c r="E543" s="10">
        <v>35.93</v>
      </c>
      <c r="F543" s="11">
        <v>240.54557592592755</v>
      </c>
      <c r="G543" s="11">
        <v>5.5488429398174048</v>
      </c>
      <c r="H543" s="12">
        <v>217.55929872685374</v>
      </c>
      <c r="I543" s="10">
        <v>90</v>
      </c>
    </row>
    <row r="544" spans="1:9" x14ac:dyDescent="0.25">
      <c r="A544" s="10">
        <v>618</v>
      </c>
      <c r="B544" s="10">
        <v>1970</v>
      </c>
      <c r="C544" s="10" t="s">
        <v>287</v>
      </c>
      <c r="D544" s="10">
        <v>13</v>
      </c>
      <c r="E544" s="10">
        <v>60.89</v>
      </c>
      <c r="F544" s="11">
        <v>240.54557592592755</v>
      </c>
      <c r="G544" s="11">
        <v>1.5488429398174048</v>
      </c>
      <c r="H544" s="12">
        <v>39.55929872685374</v>
      </c>
      <c r="I544" s="10">
        <v>457</v>
      </c>
    </row>
    <row r="545" spans="1:9" x14ac:dyDescent="0.25">
      <c r="A545" s="10">
        <v>753</v>
      </c>
      <c r="B545" s="10">
        <v>1962</v>
      </c>
      <c r="C545" s="10" t="s">
        <v>287</v>
      </c>
      <c r="D545" s="10">
        <v>4</v>
      </c>
      <c r="E545" s="10">
        <v>24.96</v>
      </c>
      <c r="F545" s="11">
        <v>240.54557592592755</v>
      </c>
      <c r="G545" s="11">
        <v>1.5488429398174048</v>
      </c>
      <c r="H545" s="12">
        <v>198.55929872685374</v>
      </c>
      <c r="I545" s="10">
        <v>266</v>
      </c>
    </row>
    <row r="546" spans="1:9" x14ac:dyDescent="0.25">
      <c r="A546" s="10">
        <v>559</v>
      </c>
      <c r="B546" s="10">
        <v>1956</v>
      </c>
      <c r="C546" s="10" t="s">
        <v>286</v>
      </c>
      <c r="D546" s="10">
        <v>10</v>
      </c>
      <c r="E546" s="10">
        <v>28.9</v>
      </c>
      <c r="F546" s="11">
        <v>239.54557592592755</v>
      </c>
      <c r="G546" s="11">
        <v>28.548842939817405</v>
      </c>
      <c r="H546" s="12">
        <v>220.55929872685374</v>
      </c>
      <c r="I546" s="10">
        <v>492</v>
      </c>
    </row>
    <row r="547" spans="1:9" x14ac:dyDescent="0.25">
      <c r="A547" s="10">
        <v>622</v>
      </c>
      <c r="B547" s="10">
        <v>1963</v>
      </c>
      <c r="C547" s="10" t="s">
        <v>286</v>
      </c>
      <c r="D547" s="10">
        <v>1</v>
      </c>
      <c r="E547" s="10">
        <v>4.99</v>
      </c>
      <c r="F547" s="11">
        <v>239.54557592592755</v>
      </c>
      <c r="G547" s="11">
        <v>28.548842939817405</v>
      </c>
      <c r="H547" s="12">
        <v>236.55929872685374</v>
      </c>
      <c r="I547" s="10">
        <v>16</v>
      </c>
    </row>
    <row r="548" spans="1:9" x14ac:dyDescent="0.25">
      <c r="A548" s="10">
        <v>527</v>
      </c>
      <c r="B548" s="10">
        <v>1960</v>
      </c>
      <c r="C548" s="10" t="s">
        <v>287</v>
      </c>
      <c r="D548" s="10">
        <v>4</v>
      </c>
      <c r="E548" s="10">
        <v>15.97</v>
      </c>
      <c r="F548" s="11">
        <v>239.54557592592755</v>
      </c>
      <c r="G548" s="11">
        <v>6.5488429398174048</v>
      </c>
      <c r="H548" s="12">
        <v>141.55929872685374</v>
      </c>
      <c r="I548" s="10">
        <v>62</v>
      </c>
    </row>
    <row r="549" spans="1:9" x14ac:dyDescent="0.25">
      <c r="A549" s="10">
        <v>546</v>
      </c>
      <c r="B549" s="10">
        <v>1970</v>
      </c>
      <c r="C549" s="10" t="s">
        <v>286</v>
      </c>
      <c r="D549" s="10">
        <v>15</v>
      </c>
      <c r="E549" s="10">
        <v>67.86</v>
      </c>
      <c r="F549" s="11">
        <v>239.54557592592755</v>
      </c>
      <c r="G549" s="11">
        <v>2.5488429398174048</v>
      </c>
      <c r="H549" s="12">
        <v>2.5592987268537399</v>
      </c>
      <c r="I549" s="10">
        <v>66</v>
      </c>
    </row>
    <row r="550" spans="1:9" x14ac:dyDescent="0.25">
      <c r="A550" s="10">
        <v>520</v>
      </c>
      <c r="B550" s="10">
        <v>1948</v>
      </c>
      <c r="C550" s="10" t="s">
        <v>287</v>
      </c>
      <c r="D550" s="10">
        <v>39</v>
      </c>
      <c r="E550" s="10">
        <v>231.64</v>
      </c>
      <c r="F550" s="11">
        <v>239.54557592592755</v>
      </c>
      <c r="G550" s="11">
        <v>1.5488429398174048</v>
      </c>
      <c r="H550" s="12">
        <v>48.55929872685374</v>
      </c>
      <c r="I550" s="10">
        <v>1481</v>
      </c>
    </row>
    <row r="551" spans="1:9" x14ac:dyDescent="0.25">
      <c r="A551" s="10">
        <v>652</v>
      </c>
      <c r="B551" s="10">
        <v>1970</v>
      </c>
      <c r="C551" s="10" t="s">
        <v>286</v>
      </c>
      <c r="D551" s="10">
        <v>14</v>
      </c>
      <c r="E551" s="10">
        <v>95.89</v>
      </c>
      <c r="F551" s="11">
        <v>239.54557592592755</v>
      </c>
      <c r="G551" s="11">
        <v>1.5488429398174048</v>
      </c>
      <c r="H551" s="12">
        <v>15.55929872685374</v>
      </c>
      <c r="I551" s="10">
        <v>741</v>
      </c>
    </row>
    <row r="552" spans="1:9" x14ac:dyDescent="0.25">
      <c r="A552" s="10">
        <v>672</v>
      </c>
      <c r="B552" s="10">
        <v>1946</v>
      </c>
      <c r="C552" s="10" t="s">
        <v>286</v>
      </c>
      <c r="D552" s="10">
        <v>2</v>
      </c>
      <c r="E552" s="10">
        <v>2.99</v>
      </c>
      <c r="F552" s="11">
        <v>239.54557592592755</v>
      </c>
      <c r="G552" s="11">
        <v>1.5488429398174048</v>
      </c>
      <c r="H552" s="12">
        <v>129.55929872685374</v>
      </c>
      <c r="I552" s="10">
        <v>294</v>
      </c>
    </row>
    <row r="553" spans="1:9" x14ac:dyDescent="0.25">
      <c r="A553" s="10">
        <v>141</v>
      </c>
      <c r="B553" s="10">
        <v>1949</v>
      </c>
      <c r="C553" s="10" t="s">
        <v>287</v>
      </c>
      <c r="D553" s="10">
        <v>1</v>
      </c>
      <c r="E553" s="10">
        <v>0.99</v>
      </c>
      <c r="F553" s="11">
        <v>238.54557592592755</v>
      </c>
      <c r="G553" s="11">
        <v>6.5488429398174048</v>
      </c>
      <c r="H553" s="12">
        <v>231.55929872685374</v>
      </c>
      <c r="I553" s="10">
        <v>13</v>
      </c>
    </row>
    <row r="554" spans="1:9" x14ac:dyDescent="0.25">
      <c r="A554" s="10">
        <v>998</v>
      </c>
      <c r="B554" s="10">
        <v>1956</v>
      </c>
      <c r="C554" s="10" t="s">
        <v>287</v>
      </c>
      <c r="D554" s="10">
        <v>6</v>
      </c>
      <c r="E554" s="10">
        <v>9.9700000000000006</v>
      </c>
      <c r="F554" s="11">
        <v>238.54557592592755</v>
      </c>
      <c r="G554" s="11">
        <v>2.5488429398174048</v>
      </c>
      <c r="H554" s="12">
        <v>74.55929872685374</v>
      </c>
      <c r="I554" s="10">
        <v>128</v>
      </c>
    </row>
    <row r="555" spans="1:9" x14ac:dyDescent="0.25">
      <c r="A555" s="10">
        <v>135</v>
      </c>
      <c r="B555" s="10">
        <v>1962</v>
      </c>
      <c r="C555" s="10" t="s">
        <v>286</v>
      </c>
      <c r="D555" s="10">
        <v>14</v>
      </c>
      <c r="E555" s="10">
        <v>77.91</v>
      </c>
      <c r="F555" s="11">
        <v>238.54557592592755</v>
      </c>
      <c r="G555" s="11">
        <v>1.5488429398174048</v>
      </c>
      <c r="H555" s="12">
        <v>58.55929872685374</v>
      </c>
      <c r="I555" s="10">
        <v>129</v>
      </c>
    </row>
    <row r="556" spans="1:9" x14ac:dyDescent="0.25">
      <c r="A556" s="10">
        <v>289</v>
      </c>
      <c r="B556" s="10">
        <v>1976</v>
      </c>
      <c r="C556" s="10" t="s">
        <v>286</v>
      </c>
      <c r="D556" s="10">
        <v>2</v>
      </c>
      <c r="E556" s="10">
        <v>21.99</v>
      </c>
      <c r="F556" s="11">
        <v>238.54557592592755</v>
      </c>
      <c r="G556" s="11">
        <v>1.5488429398174048</v>
      </c>
      <c r="H556" s="12">
        <v>37.55929872685374</v>
      </c>
      <c r="I556" s="10">
        <v>665</v>
      </c>
    </row>
    <row r="557" spans="1:9" x14ac:dyDescent="0.25">
      <c r="A557" s="10">
        <v>674</v>
      </c>
      <c r="B557" s="10">
        <v>1953</v>
      </c>
      <c r="C557" s="10" t="s">
        <v>286</v>
      </c>
      <c r="D557" s="10">
        <v>2</v>
      </c>
      <c r="E557" s="10">
        <v>3.98</v>
      </c>
      <c r="F557" s="11">
        <v>238.54557592592755</v>
      </c>
      <c r="G557" s="11">
        <v>1.5488429398174048</v>
      </c>
      <c r="H557" s="12">
        <v>80.55929872685374</v>
      </c>
      <c r="I557" s="10">
        <v>475</v>
      </c>
    </row>
    <row r="558" spans="1:9" x14ac:dyDescent="0.25">
      <c r="A558" s="10">
        <v>688</v>
      </c>
      <c r="B558" s="10">
        <v>1982</v>
      </c>
      <c r="C558" s="10" t="s">
        <v>287</v>
      </c>
      <c r="D558" s="10">
        <v>1</v>
      </c>
      <c r="E558" s="10">
        <v>0.99</v>
      </c>
      <c r="F558" s="11">
        <v>238.54557592592755</v>
      </c>
      <c r="G558" s="11">
        <v>0.54884293981740484</v>
      </c>
      <c r="H558" s="12">
        <v>211.55929872685374</v>
      </c>
      <c r="I558" s="10">
        <v>1069</v>
      </c>
    </row>
    <row r="559" spans="1:9" x14ac:dyDescent="0.25">
      <c r="A559" s="10">
        <v>953</v>
      </c>
      <c r="B559" s="10">
        <v>1949</v>
      </c>
      <c r="C559" s="10" t="s">
        <v>286</v>
      </c>
      <c r="D559" s="10">
        <v>5</v>
      </c>
      <c r="E559" s="10">
        <v>32.950000000000003</v>
      </c>
      <c r="F559" s="11">
        <v>237.54557592592755</v>
      </c>
      <c r="G559" s="11">
        <v>24.548842939817405</v>
      </c>
      <c r="H559" s="12">
        <v>165.55929872685374</v>
      </c>
      <c r="I559" s="10">
        <v>92</v>
      </c>
    </row>
    <row r="560" spans="1:9" x14ac:dyDescent="0.25">
      <c r="A560" s="10">
        <v>719</v>
      </c>
      <c r="B560" s="10">
        <v>1948</v>
      </c>
      <c r="C560" s="10" t="s">
        <v>286</v>
      </c>
      <c r="D560" s="10">
        <v>9</v>
      </c>
      <c r="E560" s="10">
        <v>53.91</v>
      </c>
      <c r="F560" s="11">
        <v>237.54557592592755</v>
      </c>
      <c r="G560" s="11">
        <v>1.5488429398174048</v>
      </c>
      <c r="H560" s="12">
        <v>220.55929872685374</v>
      </c>
      <c r="I560" s="10">
        <v>494</v>
      </c>
    </row>
    <row r="561" spans="1:9" x14ac:dyDescent="0.25">
      <c r="A561" s="10">
        <v>257</v>
      </c>
      <c r="B561" s="10">
        <v>1963</v>
      </c>
      <c r="C561" s="10" t="s">
        <v>287</v>
      </c>
      <c r="D561" s="10">
        <v>1</v>
      </c>
      <c r="E561" s="10">
        <v>0.99</v>
      </c>
      <c r="F561" s="11">
        <v>236.54557592592755</v>
      </c>
      <c r="G561" s="11">
        <v>4.5488429398174048</v>
      </c>
      <c r="H561" s="12">
        <v>206.55929872685374</v>
      </c>
      <c r="I561" s="10">
        <v>20</v>
      </c>
    </row>
    <row r="562" spans="1:9" x14ac:dyDescent="0.25">
      <c r="A562" s="10">
        <v>762</v>
      </c>
      <c r="B562" s="10">
        <v>1955</v>
      </c>
      <c r="C562" s="10" t="s">
        <v>286</v>
      </c>
      <c r="D562" s="10">
        <v>3</v>
      </c>
      <c r="E562" s="10">
        <v>4.97</v>
      </c>
      <c r="F562" s="11">
        <v>236.54557592592755</v>
      </c>
      <c r="G562" s="11">
        <v>1.5488429398174048</v>
      </c>
      <c r="H562" s="12">
        <v>208.55929872685374</v>
      </c>
      <c r="I562" s="10">
        <v>796</v>
      </c>
    </row>
    <row r="563" spans="1:9" x14ac:dyDescent="0.25">
      <c r="A563" s="10">
        <v>736</v>
      </c>
      <c r="B563" s="10">
        <v>1964</v>
      </c>
      <c r="C563" s="10" t="s">
        <v>287</v>
      </c>
      <c r="D563" s="10">
        <v>4</v>
      </c>
      <c r="E563" s="10">
        <v>9.98</v>
      </c>
      <c r="F563" s="11">
        <v>235.54557592592755</v>
      </c>
      <c r="G563" s="11">
        <v>7.5488429398174048</v>
      </c>
      <c r="H563" s="12">
        <v>46.55929872685374</v>
      </c>
      <c r="I563" s="10">
        <v>34</v>
      </c>
    </row>
    <row r="564" spans="1:9" x14ac:dyDescent="0.25">
      <c r="A564" s="10">
        <v>657</v>
      </c>
      <c r="B564" s="10">
        <v>1960</v>
      </c>
      <c r="C564" s="10" t="s">
        <v>287</v>
      </c>
      <c r="D564" s="10">
        <v>2</v>
      </c>
      <c r="E564" s="10">
        <v>19.98</v>
      </c>
      <c r="F564" s="11">
        <v>235.54557592592755</v>
      </c>
      <c r="G564" s="11">
        <v>2.5488429398174048</v>
      </c>
      <c r="H564" s="12">
        <v>231.55929872685374</v>
      </c>
      <c r="I564" s="10">
        <v>169</v>
      </c>
    </row>
    <row r="565" spans="1:9" x14ac:dyDescent="0.25">
      <c r="A565" s="10">
        <v>405</v>
      </c>
      <c r="B565" s="10">
        <v>1949</v>
      </c>
      <c r="C565" s="10" t="s">
        <v>287</v>
      </c>
      <c r="D565" s="10">
        <v>2</v>
      </c>
      <c r="E565" s="10">
        <v>3.98</v>
      </c>
      <c r="F565" s="11">
        <v>235.54557592592755</v>
      </c>
      <c r="G565" s="11">
        <v>1.5488429398174048</v>
      </c>
      <c r="H565" s="12">
        <v>120.55929872685374</v>
      </c>
      <c r="I565" s="10">
        <v>604</v>
      </c>
    </row>
    <row r="566" spans="1:9" x14ac:dyDescent="0.25">
      <c r="A566" s="10">
        <v>87</v>
      </c>
      <c r="B566" s="10">
        <v>1969</v>
      </c>
      <c r="C566" s="10" t="s">
        <v>287</v>
      </c>
      <c r="D566" s="10">
        <v>1</v>
      </c>
      <c r="E566" s="10">
        <v>0.99</v>
      </c>
      <c r="F566" s="11">
        <v>234.54557592592755</v>
      </c>
      <c r="G566" s="11">
        <v>20.548842939817405</v>
      </c>
      <c r="H566" s="12">
        <v>230.55929872685374</v>
      </c>
      <c r="I566" s="10">
        <v>239</v>
      </c>
    </row>
    <row r="567" spans="1:9" x14ac:dyDescent="0.25">
      <c r="A567" s="10">
        <v>740</v>
      </c>
      <c r="B567" s="10">
        <v>1951</v>
      </c>
      <c r="C567" s="10" t="s">
        <v>287</v>
      </c>
      <c r="D567" s="10">
        <v>11</v>
      </c>
      <c r="E567" s="10">
        <v>65.900000000000006</v>
      </c>
      <c r="F567" s="11">
        <v>233.54557592592755</v>
      </c>
      <c r="G567" s="11">
        <v>29.548842939817405</v>
      </c>
      <c r="H567" s="12">
        <v>44.55929872685374</v>
      </c>
      <c r="I567" s="10">
        <v>17</v>
      </c>
    </row>
    <row r="568" spans="1:9" x14ac:dyDescent="0.25">
      <c r="A568" s="10">
        <v>677</v>
      </c>
      <c r="B568" s="10">
        <v>1956</v>
      </c>
      <c r="C568" s="10" t="s">
        <v>286</v>
      </c>
      <c r="D568" s="10">
        <v>34</v>
      </c>
      <c r="E568" s="10">
        <v>221.7</v>
      </c>
      <c r="F568" s="11">
        <v>233.54557592592755</v>
      </c>
      <c r="G568" s="11">
        <v>22.548842939817405</v>
      </c>
      <c r="H568" s="12">
        <v>84.55929872685374</v>
      </c>
      <c r="I568" s="10">
        <v>220</v>
      </c>
    </row>
    <row r="569" spans="1:9" x14ac:dyDescent="0.25">
      <c r="A569" s="10">
        <v>164</v>
      </c>
      <c r="B569" s="10">
        <v>1974</v>
      </c>
      <c r="C569" s="10" t="s">
        <v>286</v>
      </c>
      <c r="D569" s="10">
        <v>34</v>
      </c>
      <c r="E569" s="10">
        <v>544.65</v>
      </c>
      <c r="F569" s="11">
        <v>232.54557592592755</v>
      </c>
      <c r="G569" s="11">
        <v>2.5488429398174048</v>
      </c>
      <c r="H569" s="12">
        <v>163.55929872685374</v>
      </c>
      <c r="I569" s="10">
        <v>28</v>
      </c>
    </row>
    <row r="570" spans="1:9" x14ac:dyDescent="0.25">
      <c r="A570" s="10">
        <v>186</v>
      </c>
      <c r="B570" s="10">
        <v>1956</v>
      </c>
      <c r="C570" s="10" t="s">
        <v>286</v>
      </c>
      <c r="D570" s="10">
        <v>26</v>
      </c>
      <c r="E570" s="10">
        <v>184.78</v>
      </c>
      <c r="F570" s="11">
        <v>231.54557592592755</v>
      </c>
      <c r="G570" s="11">
        <v>3.5488429398174048</v>
      </c>
      <c r="H570" s="12">
        <v>61.55929872685374</v>
      </c>
      <c r="I570" s="10">
        <v>180</v>
      </c>
    </row>
    <row r="571" spans="1:9" x14ac:dyDescent="0.25">
      <c r="A571" s="10">
        <v>713</v>
      </c>
      <c r="B571" s="10">
        <v>1972</v>
      </c>
      <c r="C571" s="10" t="s">
        <v>287</v>
      </c>
      <c r="D571" s="10">
        <v>5</v>
      </c>
      <c r="E571" s="10">
        <v>24.97</v>
      </c>
      <c r="F571" s="11">
        <v>231.54557592592755</v>
      </c>
      <c r="G571" s="11">
        <v>1.5488429398174048</v>
      </c>
      <c r="H571" s="12">
        <v>11.55929872685374</v>
      </c>
      <c r="I571" s="10">
        <v>782</v>
      </c>
    </row>
    <row r="572" spans="1:9" x14ac:dyDescent="0.25">
      <c r="A572" s="10">
        <v>728</v>
      </c>
      <c r="B572" s="10">
        <v>1963</v>
      </c>
      <c r="C572" s="10" t="s">
        <v>287</v>
      </c>
      <c r="D572" s="10">
        <v>2</v>
      </c>
      <c r="E572" s="10">
        <v>14.98</v>
      </c>
      <c r="F572" s="11">
        <v>230.54557592592755</v>
      </c>
      <c r="G572" s="11">
        <v>17.548842939817405</v>
      </c>
      <c r="H572" s="12">
        <v>228.55929872685374</v>
      </c>
      <c r="I572" s="10">
        <v>65</v>
      </c>
    </row>
    <row r="573" spans="1:9" x14ac:dyDescent="0.25">
      <c r="A573" s="10">
        <v>183</v>
      </c>
      <c r="B573" s="10">
        <v>1963</v>
      </c>
      <c r="C573" s="10" t="s">
        <v>286</v>
      </c>
      <c r="D573" s="10">
        <v>2</v>
      </c>
      <c r="E573" s="10">
        <v>2.98</v>
      </c>
      <c r="F573" s="11">
        <v>230.54557592592755</v>
      </c>
      <c r="G573" s="11">
        <v>9.5488429398174048</v>
      </c>
      <c r="H573" s="12">
        <v>122.55929872685374</v>
      </c>
      <c r="I573" s="10">
        <v>248</v>
      </c>
    </row>
    <row r="574" spans="1:9" x14ac:dyDescent="0.25">
      <c r="A574" s="10">
        <v>189</v>
      </c>
      <c r="B574" s="10">
        <v>1970</v>
      </c>
      <c r="C574" s="10" t="s">
        <v>287</v>
      </c>
      <c r="D574" s="10">
        <v>3</v>
      </c>
      <c r="E574" s="10">
        <v>20.97</v>
      </c>
      <c r="F574" s="11">
        <v>230.54557592592755</v>
      </c>
      <c r="G574" s="11">
        <v>1.5488429398174048</v>
      </c>
      <c r="H574" s="12">
        <v>219.55929872685374</v>
      </c>
      <c r="I574" s="10">
        <v>16</v>
      </c>
    </row>
    <row r="575" spans="1:9" x14ac:dyDescent="0.25">
      <c r="A575" s="10">
        <v>516</v>
      </c>
      <c r="B575" s="10">
        <v>1958</v>
      </c>
      <c r="C575" s="10" t="s">
        <v>286</v>
      </c>
      <c r="D575" s="10">
        <v>15</v>
      </c>
      <c r="E575" s="10">
        <v>14.98</v>
      </c>
      <c r="F575" s="11">
        <v>230.54557592592755</v>
      </c>
      <c r="G575" s="11">
        <v>1.5488429398174048</v>
      </c>
      <c r="H575" s="12">
        <v>181.55929872685374</v>
      </c>
      <c r="I575" s="10">
        <v>881</v>
      </c>
    </row>
    <row r="576" spans="1:9" x14ac:dyDescent="0.25">
      <c r="A576" s="10">
        <v>476</v>
      </c>
      <c r="B576" s="10">
        <v>1961</v>
      </c>
      <c r="C576" s="10" t="s">
        <v>287</v>
      </c>
      <c r="D576" s="10">
        <v>16</v>
      </c>
      <c r="E576" s="10">
        <v>72.83</v>
      </c>
      <c r="F576" s="11">
        <v>229.54557592592755</v>
      </c>
      <c r="G576" s="11">
        <v>27.548842939817405</v>
      </c>
      <c r="H576" s="12">
        <v>130.55929872685374</v>
      </c>
      <c r="I576" s="10">
        <v>292</v>
      </c>
    </row>
    <row r="577" spans="1:9" x14ac:dyDescent="0.25">
      <c r="A577" s="10">
        <v>929</v>
      </c>
      <c r="B577" s="10">
        <v>1967</v>
      </c>
      <c r="C577" s="10" t="s">
        <v>286</v>
      </c>
      <c r="D577" s="10">
        <v>72</v>
      </c>
      <c r="E577" s="10">
        <v>568.29</v>
      </c>
      <c r="F577" s="11">
        <v>229.54557592592755</v>
      </c>
      <c r="G577" s="11">
        <v>12.548842939817405</v>
      </c>
      <c r="H577" s="12">
        <v>12.55929872685374</v>
      </c>
      <c r="I577" s="10">
        <v>785</v>
      </c>
    </row>
    <row r="578" spans="1:9" x14ac:dyDescent="0.25">
      <c r="A578" s="10">
        <v>835</v>
      </c>
      <c r="B578" s="10">
        <v>1942</v>
      </c>
      <c r="C578" s="10" t="s">
        <v>287</v>
      </c>
      <c r="D578" s="10">
        <v>4</v>
      </c>
      <c r="E578" s="10">
        <v>6.96</v>
      </c>
      <c r="F578" s="11">
        <v>229.54557592592755</v>
      </c>
      <c r="G578" s="11">
        <v>9.5488429398174048</v>
      </c>
      <c r="H578" s="12">
        <v>215.55929872685374</v>
      </c>
      <c r="I578" s="10">
        <v>48</v>
      </c>
    </row>
    <row r="579" spans="1:9" x14ac:dyDescent="0.25">
      <c r="A579" s="10">
        <v>271</v>
      </c>
      <c r="B579" s="10">
        <v>1957</v>
      </c>
      <c r="C579" s="10" t="s">
        <v>287</v>
      </c>
      <c r="D579" s="10">
        <v>13</v>
      </c>
      <c r="E579" s="10">
        <v>28.9</v>
      </c>
      <c r="F579" s="11">
        <v>229.54557592592755</v>
      </c>
      <c r="G579" s="11">
        <v>5.5488429398174048</v>
      </c>
      <c r="H579" s="12">
        <v>28.55929872685374</v>
      </c>
      <c r="I579" s="10">
        <v>104</v>
      </c>
    </row>
    <row r="580" spans="1:9" x14ac:dyDescent="0.25">
      <c r="A580" s="10">
        <v>239</v>
      </c>
      <c r="B580" s="10">
        <v>1940</v>
      </c>
      <c r="C580" s="10" t="s">
        <v>286</v>
      </c>
      <c r="D580" s="10">
        <v>17</v>
      </c>
      <c r="E580" s="10">
        <v>70.84</v>
      </c>
      <c r="F580" s="11">
        <v>229.54557592592755</v>
      </c>
      <c r="G580" s="11">
        <v>4.5488429398174048</v>
      </c>
      <c r="H580" s="12">
        <v>138.55929872685374</v>
      </c>
      <c r="I580" s="10">
        <v>369</v>
      </c>
    </row>
    <row r="581" spans="1:9" x14ac:dyDescent="0.25">
      <c r="A581" s="10">
        <v>641</v>
      </c>
      <c r="B581" s="10">
        <v>1958</v>
      </c>
      <c r="C581" s="10" t="s">
        <v>287</v>
      </c>
      <c r="D581" s="10">
        <v>19</v>
      </c>
      <c r="E581" s="10">
        <v>197.81</v>
      </c>
      <c r="F581" s="11">
        <v>229.54557592592755</v>
      </c>
      <c r="G581" s="11">
        <v>2.5488429398174048</v>
      </c>
      <c r="H581" s="12">
        <v>13.55929872685374</v>
      </c>
      <c r="I581" s="10">
        <v>309</v>
      </c>
    </row>
    <row r="582" spans="1:9" x14ac:dyDescent="0.25">
      <c r="A582" s="10">
        <v>221</v>
      </c>
      <c r="B582" s="10">
        <v>1949</v>
      </c>
      <c r="C582" s="10" t="s">
        <v>287</v>
      </c>
      <c r="D582" s="10">
        <v>40</v>
      </c>
      <c r="E582" s="10">
        <v>2865.65</v>
      </c>
      <c r="F582" s="11">
        <v>229.54557592592755</v>
      </c>
      <c r="G582" s="11">
        <v>1.5488429398174048</v>
      </c>
      <c r="H582" s="12">
        <v>4.5592987268537399</v>
      </c>
      <c r="I582" s="10">
        <v>477</v>
      </c>
    </row>
    <row r="583" spans="1:9" x14ac:dyDescent="0.25">
      <c r="A583" s="10">
        <v>521</v>
      </c>
      <c r="B583" s="10">
        <v>1967</v>
      </c>
      <c r="C583" s="10" t="s">
        <v>286</v>
      </c>
      <c r="D583" s="10">
        <v>13</v>
      </c>
      <c r="E583" s="10">
        <v>43.96</v>
      </c>
      <c r="F583" s="11">
        <v>229.54557592592755</v>
      </c>
      <c r="G583" s="11">
        <v>1.5488429398174048</v>
      </c>
      <c r="H583" s="12">
        <v>1.5592987268537399</v>
      </c>
      <c r="I583" s="10">
        <v>534</v>
      </c>
    </row>
    <row r="584" spans="1:9" x14ac:dyDescent="0.25">
      <c r="A584" s="10">
        <v>541</v>
      </c>
      <c r="B584" s="10">
        <v>1956</v>
      </c>
      <c r="C584" s="10" t="s">
        <v>287</v>
      </c>
      <c r="D584" s="10">
        <v>3</v>
      </c>
      <c r="E584" s="10">
        <v>7.99</v>
      </c>
      <c r="F584" s="11">
        <v>229.54557592592755</v>
      </c>
      <c r="G584" s="11">
        <v>1.5488429398174048</v>
      </c>
      <c r="H584" s="12">
        <v>36.55929872685374</v>
      </c>
      <c r="I584" s="10">
        <v>641</v>
      </c>
    </row>
    <row r="585" spans="1:9" x14ac:dyDescent="0.25">
      <c r="A585" s="10">
        <v>608</v>
      </c>
      <c r="B585" s="10">
        <v>1957</v>
      </c>
      <c r="C585" s="10" t="s">
        <v>286</v>
      </c>
      <c r="D585" s="10">
        <v>22</v>
      </c>
      <c r="E585" s="10">
        <v>117.78</v>
      </c>
      <c r="F585" s="11">
        <v>229.54557592592755</v>
      </c>
      <c r="G585" s="11">
        <v>1.5488429398174048</v>
      </c>
      <c r="H585" s="12">
        <v>177.55929872685374</v>
      </c>
      <c r="I585" s="10">
        <v>32</v>
      </c>
    </row>
    <row r="586" spans="1:9" x14ac:dyDescent="0.25">
      <c r="A586" s="10">
        <v>786</v>
      </c>
      <c r="B586" s="10">
        <v>1950</v>
      </c>
      <c r="C586" s="10" t="s">
        <v>287</v>
      </c>
      <c r="D586" s="10">
        <v>26</v>
      </c>
      <c r="E586" s="10">
        <v>137.79</v>
      </c>
      <c r="F586" s="11">
        <v>229.54557592592755</v>
      </c>
      <c r="G586" s="11">
        <v>1.5488429398174048</v>
      </c>
      <c r="H586" s="12">
        <v>60.55929872685374</v>
      </c>
      <c r="I586" s="10">
        <v>757</v>
      </c>
    </row>
    <row r="587" spans="1:9" x14ac:dyDescent="0.25">
      <c r="A587" s="10">
        <v>656</v>
      </c>
      <c r="B587" s="10">
        <v>1960</v>
      </c>
      <c r="C587" s="10" t="s">
        <v>286</v>
      </c>
      <c r="D587" s="10">
        <v>1</v>
      </c>
      <c r="E587" s="10">
        <v>0.99</v>
      </c>
      <c r="F587" s="11">
        <v>228.54557592592755</v>
      </c>
      <c r="G587" s="11">
        <v>21.548842939817405</v>
      </c>
      <c r="H587" s="12">
        <v>53.55929872685374</v>
      </c>
      <c r="I587" s="10">
        <v>17</v>
      </c>
    </row>
    <row r="588" spans="1:9" x14ac:dyDescent="0.25">
      <c r="A588" s="10">
        <v>548</v>
      </c>
      <c r="B588" s="10">
        <v>1957</v>
      </c>
      <c r="C588" s="10" t="s">
        <v>287</v>
      </c>
      <c r="D588" s="10">
        <v>2</v>
      </c>
      <c r="E588" s="10">
        <v>10.98</v>
      </c>
      <c r="F588" s="11">
        <v>228.54557592592755</v>
      </c>
      <c r="G588" s="11">
        <v>6.5488429398174048</v>
      </c>
      <c r="H588" s="12">
        <v>214.55929872685374</v>
      </c>
      <c r="I588" s="10">
        <v>9</v>
      </c>
    </row>
    <row r="589" spans="1:9" x14ac:dyDescent="0.25">
      <c r="A589" s="10">
        <v>321</v>
      </c>
      <c r="B589" s="10">
        <v>1968</v>
      </c>
      <c r="C589" s="10" t="s">
        <v>287</v>
      </c>
      <c r="D589" s="10">
        <v>33</v>
      </c>
      <c r="E589" s="10">
        <v>449.7</v>
      </c>
      <c r="F589" s="11">
        <v>228.54557592592755</v>
      </c>
      <c r="G589" s="11">
        <v>1.5488429398174048</v>
      </c>
      <c r="H589" s="12">
        <v>16.55929872685374</v>
      </c>
      <c r="I589" s="10">
        <v>530</v>
      </c>
    </row>
    <row r="590" spans="1:9" x14ac:dyDescent="0.25">
      <c r="A590" s="10">
        <v>587</v>
      </c>
      <c r="B590" s="10">
        <v>1972</v>
      </c>
      <c r="C590" s="10" t="s">
        <v>287</v>
      </c>
      <c r="D590" s="10">
        <v>2</v>
      </c>
      <c r="E590" s="10">
        <v>6.99</v>
      </c>
      <c r="F590" s="11">
        <v>228.54557592592755</v>
      </c>
      <c r="G590" s="11">
        <v>1.5488429398174048</v>
      </c>
      <c r="H590" s="12">
        <v>38.55929872685374</v>
      </c>
      <c r="I590" s="10">
        <v>1028</v>
      </c>
    </row>
    <row r="591" spans="1:9" x14ac:dyDescent="0.25">
      <c r="A591" s="10">
        <v>619</v>
      </c>
      <c r="B591" s="10">
        <v>1960</v>
      </c>
      <c r="C591" s="10" t="s">
        <v>286</v>
      </c>
      <c r="D591" s="10">
        <v>6</v>
      </c>
      <c r="E591" s="10">
        <v>26.96</v>
      </c>
      <c r="F591" s="11">
        <v>228.54557592592755</v>
      </c>
      <c r="G591" s="11">
        <v>1.5488429398174048</v>
      </c>
      <c r="H591" s="12">
        <v>2.5592987268537399</v>
      </c>
      <c r="I591" s="10">
        <v>399</v>
      </c>
    </row>
    <row r="592" spans="1:9" x14ac:dyDescent="0.25">
      <c r="A592" s="10">
        <v>601</v>
      </c>
      <c r="B592" s="10">
        <v>1970</v>
      </c>
      <c r="C592" s="10" t="s">
        <v>287</v>
      </c>
      <c r="D592" s="10">
        <v>1</v>
      </c>
      <c r="E592" s="10">
        <v>0.99</v>
      </c>
      <c r="F592" s="11">
        <v>227.54557592592755</v>
      </c>
      <c r="G592" s="11">
        <v>21.548842939817405</v>
      </c>
      <c r="H592" s="12">
        <v>217.55929872685374</v>
      </c>
      <c r="I592" s="10">
        <v>98</v>
      </c>
    </row>
    <row r="593" spans="1:9" x14ac:dyDescent="0.25">
      <c r="A593" s="10">
        <v>879</v>
      </c>
      <c r="B593" s="10">
        <v>1975</v>
      </c>
      <c r="C593" s="10" t="s">
        <v>287</v>
      </c>
      <c r="D593" s="10">
        <v>1</v>
      </c>
      <c r="E593" s="10">
        <v>0.99</v>
      </c>
      <c r="F593" s="11">
        <v>227.54557592592755</v>
      </c>
      <c r="G593" s="11">
        <v>6.5488429398174048</v>
      </c>
      <c r="H593" s="12">
        <v>222.55929872685374</v>
      </c>
      <c r="I593" s="10">
        <v>161</v>
      </c>
    </row>
    <row r="594" spans="1:9" x14ac:dyDescent="0.25">
      <c r="A594" s="10">
        <v>509</v>
      </c>
      <c r="B594" s="10">
        <v>1945</v>
      </c>
      <c r="C594" s="10" t="s">
        <v>286</v>
      </c>
      <c r="D594" s="10">
        <v>1</v>
      </c>
      <c r="E594" s="10">
        <v>0.99</v>
      </c>
      <c r="F594" s="11">
        <v>227.54557592592755</v>
      </c>
      <c r="G594" s="11">
        <v>3.5488429398174048</v>
      </c>
      <c r="H594" s="12">
        <v>227.55929872685374</v>
      </c>
      <c r="I594" s="10">
        <v>9</v>
      </c>
    </row>
    <row r="595" spans="1:9" x14ac:dyDescent="0.25">
      <c r="A595" s="10">
        <v>217</v>
      </c>
      <c r="B595" s="10">
        <v>1941</v>
      </c>
      <c r="C595" s="10" t="s">
        <v>287</v>
      </c>
      <c r="D595" s="10">
        <v>3</v>
      </c>
      <c r="E595" s="10">
        <v>2.97</v>
      </c>
      <c r="F595" s="11">
        <v>227.54557592592755</v>
      </c>
      <c r="G595" s="11">
        <v>1.5488429398174048</v>
      </c>
      <c r="H595" s="12">
        <v>197.55929872685374</v>
      </c>
      <c r="I595" s="10">
        <v>214</v>
      </c>
    </row>
    <row r="596" spans="1:9" x14ac:dyDescent="0.25">
      <c r="A596" s="10">
        <v>506</v>
      </c>
      <c r="B596" s="10">
        <v>1954</v>
      </c>
      <c r="C596" s="10" t="s">
        <v>287</v>
      </c>
      <c r="D596" s="10">
        <v>34</v>
      </c>
      <c r="E596" s="10">
        <v>68.69</v>
      </c>
      <c r="F596" s="11">
        <v>227.54557592592755</v>
      </c>
      <c r="G596" s="11">
        <v>1.5488429398174048</v>
      </c>
      <c r="H596" s="12">
        <v>5.5592987268537399</v>
      </c>
      <c r="I596" s="10">
        <v>150</v>
      </c>
    </row>
    <row r="597" spans="1:9" x14ac:dyDescent="0.25">
      <c r="A597" s="10">
        <v>757</v>
      </c>
      <c r="B597" s="10">
        <v>1970</v>
      </c>
      <c r="C597" s="10" t="s">
        <v>287</v>
      </c>
      <c r="D597" s="10">
        <v>1</v>
      </c>
      <c r="E597" s="10">
        <v>1</v>
      </c>
      <c r="F597" s="11">
        <v>227.54557592592755</v>
      </c>
      <c r="G597" s="11">
        <v>1.5488429398174048</v>
      </c>
      <c r="H597" s="12">
        <v>158.55929872685374</v>
      </c>
      <c r="I597" s="10">
        <v>417</v>
      </c>
    </row>
    <row r="598" spans="1:9" x14ac:dyDescent="0.25">
      <c r="A598" s="10">
        <v>897</v>
      </c>
      <c r="B598" s="10">
        <v>1950</v>
      </c>
      <c r="C598" s="10" t="s">
        <v>287</v>
      </c>
      <c r="D598" s="10">
        <v>3</v>
      </c>
      <c r="E598" s="10">
        <v>2.97</v>
      </c>
      <c r="F598" s="11">
        <v>227.54557592592755</v>
      </c>
      <c r="G598" s="11">
        <v>1.5488429398174048</v>
      </c>
      <c r="H598" s="12">
        <v>185.55929872685374</v>
      </c>
      <c r="I598" s="10">
        <v>114</v>
      </c>
    </row>
    <row r="599" spans="1:9" x14ac:dyDescent="0.25">
      <c r="A599" s="10">
        <v>561</v>
      </c>
      <c r="B599" s="10">
        <v>1946</v>
      </c>
      <c r="C599" s="10" t="s">
        <v>286</v>
      </c>
      <c r="D599" s="10">
        <v>1</v>
      </c>
      <c r="E599" s="10">
        <v>0.99</v>
      </c>
      <c r="F599" s="11">
        <v>226.54557592592755</v>
      </c>
      <c r="G599" s="11">
        <v>2.5488429398174048</v>
      </c>
      <c r="H599" s="12">
        <v>226.55929872685374</v>
      </c>
      <c r="I599" s="10">
        <v>5</v>
      </c>
    </row>
    <row r="600" spans="1:9" x14ac:dyDescent="0.25">
      <c r="A600" s="10">
        <v>531</v>
      </c>
      <c r="B600" s="10">
        <v>1967</v>
      </c>
      <c r="C600" s="10" t="s">
        <v>286</v>
      </c>
      <c r="D600" s="10">
        <v>4</v>
      </c>
      <c r="E600" s="10">
        <v>18.96</v>
      </c>
      <c r="F600" s="11">
        <v>226.54557592592755</v>
      </c>
      <c r="G600" s="11">
        <v>1.5488429398174048</v>
      </c>
      <c r="H600" s="12">
        <v>191.55929872685374</v>
      </c>
      <c r="I600" s="10">
        <v>589</v>
      </c>
    </row>
    <row r="601" spans="1:9" x14ac:dyDescent="0.25">
      <c r="A601" s="10">
        <v>469</v>
      </c>
      <c r="B601" s="10">
        <v>1959</v>
      </c>
      <c r="C601" s="10" t="s">
        <v>286</v>
      </c>
      <c r="D601" s="10">
        <v>20</v>
      </c>
      <c r="E601" s="10">
        <v>1500.8</v>
      </c>
      <c r="F601" s="11">
        <v>226.54557592592755</v>
      </c>
      <c r="G601" s="11">
        <v>0.54884293981740484</v>
      </c>
      <c r="H601" s="12">
        <v>15.55929872685374</v>
      </c>
      <c r="I601" s="10">
        <v>1242</v>
      </c>
    </row>
    <row r="602" spans="1:9" x14ac:dyDescent="0.25">
      <c r="A602" s="10">
        <v>721</v>
      </c>
      <c r="B602" s="10">
        <v>1953</v>
      </c>
      <c r="C602" s="10" t="s">
        <v>286</v>
      </c>
      <c r="D602" s="10">
        <v>2</v>
      </c>
      <c r="E602" s="10">
        <v>27.98</v>
      </c>
      <c r="F602" s="11">
        <v>225.54557592592755</v>
      </c>
      <c r="G602" s="11">
        <v>19.548842939817405</v>
      </c>
      <c r="H602" s="12">
        <v>19.55929872685374</v>
      </c>
      <c r="I602" s="10">
        <v>7</v>
      </c>
    </row>
    <row r="603" spans="1:9" x14ac:dyDescent="0.25">
      <c r="A603" s="10">
        <v>772</v>
      </c>
      <c r="B603" s="10">
        <v>1959</v>
      </c>
      <c r="C603" s="10" t="s">
        <v>287</v>
      </c>
      <c r="D603" s="10">
        <v>1</v>
      </c>
      <c r="E603" s="10">
        <v>0.99</v>
      </c>
      <c r="F603" s="11">
        <v>225.54557592592755</v>
      </c>
      <c r="G603" s="11">
        <v>18.548842939817405</v>
      </c>
      <c r="H603" s="12">
        <v>218.55929872685374</v>
      </c>
      <c r="I603" s="10">
        <v>86</v>
      </c>
    </row>
    <row r="604" spans="1:9" x14ac:dyDescent="0.25">
      <c r="A604" s="10">
        <v>76</v>
      </c>
      <c r="B604" s="10">
        <v>1960</v>
      </c>
      <c r="C604" s="10" t="s">
        <v>286</v>
      </c>
      <c r="D604" s="10">
        <v>17</v>
      </c>
      <c r="E604" s="10">
        <v>185.83</v>
      </c>
      <c r="F604" s="11">
        <v>225.54557592592755</v>
      </c>
      <c r="G604" s="11">
        <v>9.5488429398174048</v>
      </c>
      <c r="H604" s="12">
        <v>134.55929872685374</v>
      </c>
      <c r="I604" s="10">
        <v>106</v>
      </c>
    </row>
    <row r="605" spans="1:9" x14ac:dyDescent="0.25">
      <c r="A605" s="10">
        <v>869</v>
      </c>
      <c r="B605" s="10">
        <v>1941</v>
      </c>
      <c r="C605" s="10" t="s">
        <v>287</v>
      </c>
      <c r="D605" s="10">
        <v>1</v>
      </c>
      <c r="E605" s="10">
        <v>4.99</v>
      </c>
      <c r="F605" s="11">
        <v>225.54557592592755</v>
      </c>
      <c r="G605" s="11">
        <v>9.5488429398174048</v>
      </c>
      <c r="H605" s="12">
        <v>225.55929872685374</v>
      </c>
      <c r="I605" s="10">
        <v>5</v>
      </c>
    </row>
    <row r="606" spans="1:9" x14ac:dyDescent="0.25">
      <c r="A606" s="10">
        <v>54</v>
      </c>
      <c r="B606" s="10">
        <v>1964</v>
      </c>
      <c r="C606" s="10" t="s">
        <v>286</v>
      </c>
      <c r="D606" s="10">
        <v>1</v>
      </c>
      <c r="E606" s="10">
        <v>0.99</v>
      </c>
      <c r="F606" s="11">
        <v>225.54557592592755</v>
      </c>
      <c r="G606" s="11">
        <v>6.5488429398174048</v>
      </c>
      <c r="H606" s="12">
        <v>6.5592987268537399</v>
      </c>
      <c r="I606" s="10">
        <v>10</v>
      </c>
    </row>
    <row r="607" spans="1:9" x14ac:dyDescent="0.25">
      <c r="A607" s="10">
        <v>564</v>
      </c>
      <c r="B607" s="10">
        <v>1969</v>
      </c>
      <c r="C607" s="10" t="s">
        <v>287</v>
      </c>
      <c r="D607" s="10">
        <v>5</v>
      </c>
      <c r="E607" s="10">
        <v>16.96</v>
      </c>
      <c r="F607" s="11">
        <v>225.54557592592755</v>
      </c>
      <c r="G607" s="11">
        <v>3.5488429398174048</v>
      </c>
      <c r="H607" s="12">
        <v>60.55929872685374</v>
      </c>
      <c r="I607" s="10">
        <v>36</v>
      </c>
    </row>
    <row r="608" spans="1:9" x14ac:dyDescent="0.25">
      <c r="A608" s="10">
        <v>261</v>
      </c>
      <c r="B608" s="10">
        <v>1960</v>
      </c>
      <c r="C608" s="10" t="s">
        <v>286</v>
      </c>
      <c r="D608" s="10">
        <v>7</v>
      </c>
      <c r="E608" s="10">
        <v>60.95</v>
      </c>
      <c r="F608" s="11">
        <v>225.54557592592755</v>
      </c>
      <c r="G608" s="11">
        <v>2.5488429398174048</v>
      </c>
      <c r="H608" s="12">
        <v>63.55929872685374</v>
      </c>
      <c r="I608" s="10">
        <v>470</v>
      </c>
    </row>
    <row r="609" spans="1:9" x14ac:dyDescent="0.25">
      <c r="A609" s="10">
        <v>817</v>
      </c>
      <c r="B609" s="10">
        <v>1969</v>
      </c>
      <c r="C609" s="10" t="s">
        <v>286</v>
      </c>
      <c r="D609" s="10">
        <v>16</v>
      </c>
      <c r="E609" s="10">
        <v>291.83999999999997</v>
      </c>
      <c r="F609" s="11">
        <v>225.54557592592755</v>
      </c>
      <c r="G609" s="11">
        <v>2.5488429398174048</v>
      </c>
      <c r="H609" s="12">
        <v>183.55929872685374</v>
      </c>
      <c r="I609" s="10">
        <v>215</v>
      </c>
    </row>
    <row r="610" spans="1:9" x14ac:dyDescent="0.25">
      <c r="A610" s="10">
        <v>33</v>
      </c>
      <c r="B610" s="10">
        <v>1963</v>
      </c>
      <c r="C610" s="10" t="s">
        <v>286</v>
      </c>
      <c r="D610" s="10">
        <v>37</v>
      </c>
      <c r="E610" s="10">
        <v>231.63</v>
      </c>
      <c r="F610" s="11">
        <v>225.54557592592755</v>
      </c>
      <c r="G610" s="11">
        <v>1.5488429398174048</v>
      </c>
      <c r="H610" s="12">
        <v>135.55929872685374</v>
      </c>
      <c r="I610" s="10">
        <v>149</v>
      </c>
    </row>
    <row r="611" spans="1:9" x14ac:dyDescent="0.25">
      <c r="A611" s="10">
        <v>493</v>
      </c>
      <c r="B611" s="10">
        <v>1950</v>
      </c>
      <c r="C611" s="10" t="s">
        <v>286</v>
      </c>
      <c r="D611" s="10">
        <v>5</v>
      </c>
      <c r="E611" s="10">
        <v>40.98</v>
      </c>
      <c r="F611" s="11">
        <v>225.54557592592755</v>
      </c>
      <c r="G611" s="11">
        <v>1.5488429398174048</v>
      </c>
      <c r="H611" s="12">
        <v>39.55929872685374</v>
      </c>
      <c r="I611" s="10">
        <v>280</v>
      </c>
    </row>
    <row r="612" spans="1:9" x14ac:dyDescent="0.25">
      <c r="A612" s="10">
        <v>819</v>
      </c>
      <c r="B612" s="10">
        <v>1970</v>
      </c>
      <c r="C612" s="10" t="s">
        <v>286</v>
      </c>
      <c r="D612" s="10">
        <v>8</v>
      </c>
      <c r="E612" s="10">
        <v>20.94</v>
      </c>
      <c r="F612" s="11">
        <v>223.54557592592755</v>
      </c>
      <c r="G612" s="11">
        <v>7.5488429398174048</v>
      </c>
      <c r="H612" s="12">
        <v>16.55929872685374</v>
      </c>
      <c r="I612" s="10">
        <v>41</v>
      </c>
    </row>
    <row r="613" spans="1:9" x14ac:dyDescent="0.25">
      <c r="A613" s="10">
        <v>687</v>
      </c>
      <c r="B613" s="10">
        <v>1952</v>
      </c>
      <c r="C613" s="10" t="s">
        <v>286</v>
      </c>
      <c r="D613" s="10">
        <v>19</v>
      </c>
      <c r="E613" s="10">
        <v>155.83000000000001</v>
      </c>
      <c r="F613" s="11">
        <v>223.54557592592755</v>
      </c>
      <c r="G613" s="11">
        <v>3.5488429398174048</v>
      </c>
      <c r="H613" s="12">
        <v>75.55929872685374</v>
      </c>
      <c r="I613" s="10">
        <v>296</v>
      </c>
    </row>
    <row r="614" spans="1:9" x14ac:dyDescent="0.25">
      <c r="A614" s="10">
        <v>732</v>
      </c>
      <c r="B614" s="10">
        <v>1959</v>
      </c>
      <c r="C614" s="10" t="s">
        <v>287</v>
      </c>
      <c r="D614" s="10">
        <v>1</v>
      </c>
      <c r="E614" s="10">
        <v>9.99</v>
      </c>
      <c r="F614" s="11">
        <v>222.54557592592755</v>
      </c>
      <c r="G614" s="11">
        <v>10.548842939817405</v>
      </c>
      <c r="H614" s="12">
        <v>222.55929872685374</v>
      </c>
      <c r="I614" s="10">
        <v>6</v>
      </c>
    </row>
    <row r="615" spans="1:9" x14ac:dyDescent="0.25">
      <c r="A615" s="10">
        <v>248</v>
      </c>
      <c r="B615" s="10">
        <v>1965</v>
      </c>
      <c r="C615" s="10" t="s">
        <v>286</v>
      </c>
      <c r="D615" s="10">
        <v>3</v>
      </c>
      <c r="E615" s="10">
        <v>14.97</v>
      </c>
      <c r="F615" s="11">
        <v>221.54557592592755</v>
      </c>
      <c r="G615" s="11">
        <v>25.548842939817405</v>
      </c>
      <c r="H615" s="12">
        <v>135.55929872685374</v>
      </c>
      <c r="I615" s="10">
        <v>247</v>
      </c>
    </row>
    <row r="616" spans="1:9" x14ac:dyDescent="0.25">
      <c r="A616" s="10">
        <v>204</v>
      </c>
      <c r="B616" s="10">
        <v>1970</v>
      </c>
      <c r="C616" s="10" t="s">
        <v>286</v>
      </c>
      <c r="D616" s="10">
        <v>3</v>
      </c>
      <c r="E616" s="10">
        <v>2.97</v>
      </c>
      <c r="F616" s="11">
        <v>221.54557592592755</v>
      </c>
      <c r="G616" s="11">
        <v>5.5488429398174048</v>
      </c>
      <c r="H616" s="12">
        <v>196.55929872685374</v>
      </c>
      <c r="I616" s="10">
        <v>210</v>
      </c>
    </row>
    <row r="617" spans="1:9" x14ac:dyDescent="0.25">
      <c r="A617" s="10">
        <v>147</v>
      </c>
      <c r="B617" s="10">
        <v>1982</v>
      </c>
      <c r="C617" s="10" t="s">
        <v>286</v>
      </c>
      <c r="D617" s="10">
        <v>5</v>
      </c>
      <c r="E617" s="10">
        <v>163.97</v>
      </c>
      <c r="F617" s="11">
        <v>221.54557592592755</v>
      </c>
      <c r="G617" s="11">
        <v>4.5488429398174048</v>
      </c>
      <c r="H617" s="12">
        <v>83.55929872685374</v>
      </c>
      <c r="I617" s="10">
        <v>684</v>
      </c>
    </row>
    <row r="618" spans="1:9" x14ac:dyDescent="0.25">
      <c r="A618" s="10">
        <v>8</v>
      </c>
      <c r="B618" s="10">
        <v>1942</v>
      </c>
      <c r="C618" s="10" t="s">
        <v>287</v>
      </c>
      <c r="D618" s="10">
        <v>17</v>
      </c>
      <c r="E618" s="10">
        <v>117.82</v>
      </c>
      <c r="F618" s="11">
        <v>221.54557592592755</v>
      </c>
      <c r="G618" s="11">
        <v>1.5488429398174048</v>
      </c>
      <c r="H618" s="12">
        <v>109.55929872685374</v>
      </c>
      <c r="I618" s="10">
        <v>172</v>
      </c>
    </row>
    <row r="619" spans="1:9" x14ac:dyDescent="0.25">
      <c r="A619" s="10">
        <v>712</v>
      </c>
      <c r="B619" s="10">
        <v>1960</v>
      </c>
      <c r="C619" s="10" t="s">
        <v>286</v>
      </c>
      <c r="D619" s="10">
        <v>3</v>
      </c>
      <c r="E619" s="10">
        <v>3.99</v>
      </c>
      <c r="F619" s="11">
        <v>221.54557592592755</v>
      </c>
      <c r="G619" s="11">
        <v>1.5488429398174048</v>
      </c>
      <c r="H619" s="12">
        <v>46.55929872685374</v>
      </c>
      <c r="I619" s="10">
        <v>1367</v>
      </c>
    </row>
    <row r="620" spans="1:9" x14ac:dyDescent="0.25">
      <c r="A620" s="10">
        <v>770</v>
      </c>
      <c r="B620" s="10">
        <v>1966</v>
      </c>
      <c r="C620" s="10" t="s">
        <v>286</v>
      </c>
      <c r="D620" s="10">
        <v>13</v>
      </c>
      <c r="E620" s="10">
        <v>139.88</v>
      </c>
      <c r="F620" s="11">
        <v>221.54557592592755</v>
      </c>
      <c r="G620" s="11">
        <v>1.5488429398174048</v>
      </c>
      <c r="H620" s="12">
        <v>1.5592987268537399</v>
      </c>
      <c r="I620" s="10">
        <v>20</v>
      </c>
    </row>
    <row r="621" spans="1:9" x14ac:dyDescent="0.25">
      <c r="A621" s="10">
        <v>57</v>
      </c>
      <c r="B621" s="10">
        <v>1970</v>
      </c>
      <c r="C621" s="10" t="s">
        <v>287</v>
      </c>
      <c r="D621" s="10">
        <v>26</v>
      </c>
      <c r="E621" s="10">
        <v>305.74</v>
      </c>
      <c r="F621" s="11">
        <v>220.54557592592755</v>
      </c>
      <c r="G621" s="11">
        <v>2.5488429398174048</v>
      </c>
      <c r="H621" s="12">
        <v>193.55929872685374</v>
      </c>
      <c r="I621" s="10">
        <v>375</v>
      </c>
    </row>
    <row r="622" spans="1:9" x14ac:dyDescent="0.25">
      <c r="A622" s="10">
        <v>156</v>
      </c>
      <c r="B622" s="10">
        <v>1957</v>
      </c>
      <c r="C622" s="10" t="s">
        <v>286</v>
      </c>
      <c r="D622" s="10">
        <v>3</v>
      </c>
      <c r="E622" s="10">
        <v>4.99</v>
      </c>
      <c r="F622" s="11">
        <v>220.54557592592755</v>
      </c>
      <c r="G622" s="11">
        <v>1.5488429398174048</v>
      </c>
      <c r="H622" s="12">
        <v>5.5592987268537399</v>
      </c>
      <c r="I622" s="10">
        <v>178</v>
      </c>
    </row>
    <row r="623" spans="1:9" x14ac:dyDescent="0.25">
      <c r="A623" s="10">
        <v>230</v>
      </c>
      <c r="B623" s="10">
        <v>1969</v>
      </c>
      <c r="C623" s="10" t="s">
        <v>286</v>
      </c>
      <c r="D623" s="10">
        <v>7</v>
      </c>
      <c r="E623" s="10">
        <v>15.94</v>
      </c>
      <c r="F623" s="11">
        <v>219.54557592592755</v>
      </c>
      <c r="G623" s="11">
        <v>29.548842939817405</v>
      </c>
      <c r="H623" s="12">
        <v>68.55929872685374</v>
      </c>
      <c r="I623" s="10">
        <v>179</v>
      </c>
    </row>
    <row r="624" spans="1:9" x14ac:dyDescent="0.25">
      <c r="A624" s="10">
        <v>128</v>
      </c>
      <c r="B624" s="10">
        <v>1950</v>
      </c>
      <c r="C624" s="10" t="s">
        <v>286</v>
      </c>
      <c r="D624" s="10">
        <v>5</v>
      </c>
      <c r="E624" s="10">
        <v>5.95</v>
      </c>
      <c r="F624" s="11">
        <v>219.54557592592755</v>
      </c>
      <c r="G624" s="11">
        <v>21.548842939817405</v>
      </c>
      <c r="H624" s="12">
        <v>181.55929872685374</v>
      </c>
      <c r="I624" s="10">
        <v>118</v>
      </c>
    </row>
    <row r="625" spans="1:9" x14ac:dyDescent="0.25">
      <c r="A625" s="10">
        <v>768</v>
      </c>
      <c r="B625" s="10">
        <v>1933</v>
      </c>
      <c r="C625" s="10" t="s">
        <v>286</v>
      </c>
      <c r="D625" s="10">
        <v>1</v>
      </c>
      <c r="E625" s="10">
        <v>1</v>
      </c>
      <c r="F625" s="11">
        <v>219.54557592592755</v>
      </c>
      <c r="G625" s="11">
        <v>9.5488429398174048</v>
      </c>
      <c r="H625" s="12">
        <v>150.55929872685374</v>
      </c>
      <c r="I625" s="10">
        <v>74</v>
      </c>
    </row>
    <row r="626" spans="1:9" x14ac:dyDescent="0.25">
      <c r="A626" s="10">
        <v>849</v>
      </c>
      <c r="B626" s="10">
        <v>1940</v>
      </c>
      <c r="C626" s="10" t="s">
        <v>286</v>
      </c>
      <c r="D626" s="10">
        <v>2</v>
      </c>
      <c r="E626" s="10">
        <v>2.98</v>
      </c>
      <c r="F626" s="11">
        <v>219.54557592592755</v>
      </c>
      <c r="G626" s="11">
        <v>8.5488429398174048</v>
      </c>
      <c r="H626" s="12">
        <v>139.55929872685374</v>
      </c>
      <c r="I626" s="10">
        <v>152</v>
      </c>
    </row>
    <row r="627" spans="1:9" x14ac:dyDescent="0.25">
      <c r="A627" s="10">
        <v>138</v>
      </c>
      <c r="B627" s="10">
        <v>1938</v>
      </c>
      <c r="C627" s="10" t="s">
        <v>287</v>
      </c>
      <c r="D627" s="10">
        <v>1</v>
      </c>
      <c r="E627" s="10">
        <v>0.99</v>
      </c>
      <c r="F627" s="11">
        <v>219.54557592592755</v>
      </c>
      <c r="G627" s="11">
        <v>4.5488429398174048</v>
      </c>
      <c r="H627" s="12">
        <v>113.55929872685374</v>
      </c>
      <c r="I627" s="10">
        <v>324</v>
      </c>
    </row>
    <row r="628" spans="1:9" x14ac:dyDescent="0.25">
      <c r="A628" s="10">
        <v>165</v>
      </c>
      <c r="B628" s="10">
        <v>1973</v>
      </c>
      <c r="C628" s="10" t="s">
        <v>287</v>
      </c>
      <c r="D628" s="10">
        <v>3</v>
      </c>
      <c r="E628" s="10">
        <v>26.98</v>
      </c>
      <c r="F628" s="11">
        <v>219.54557592592755</v>
      </c>
      <c r="G628" s="11">
        <v>1.5488429398174048</v>
      </c>
      <c r="H628" s="12">
        <v>17.55929872685374</v>
      </c>
      <c r="I628" s="10">
        <v>425</v>
      </c>
    </row>
    <row r="629" spans="1:9" x14ac:dyDescent="0.25">
      <c r="A629" s="10">
        <v>218</v>
      </c>
      <c r="B629" s="10">
        <v>1937</v>
      </c>
      <c r="C629" s="10" t="s">
        <v>286</v>
      </c>
      <c r="D629" s="10">
        <v>1</v>
      </c>
      <c r="E629" s="10">
        <v>0.99</v>
      </c>
      <c r="F629" s="11">
        <v>219.54557592592755</v>
      </c>
      <c r="G629" s="11">
        <v>1.5488429398174048</v>
      </c>
      <c r="H629" s="12">
        <v>104.55929872685374</v>
      </c>
      <c r="I629" s="10">
        <v>449</v>
      </c>
    </row>
    <row r="630" spans="1:9" x14ac:dyDescent="0.25">
      <c r="A630" s="10">
        <v>704</v>
      </c>
      <c r="B630" s="10">
        <v>1983</v>
      </c>
      <c r="C630" s="10" t="s">
        <v>286</v>
      </c>
      <c r="D630" s="10">
        <v>1</v>
      </c>
      <c r="E630" s="10">
        <v>9.99</v>
      </c>
      <c r="F630" s="11">
        <v>218.54557592592755</v>
      </c>
      <c r="G630" s="11">
        <v>29.548842939817405</v>
      </c>
      <c r="H630" s="12">
        <v>218.55929872685374</v>
      </c>
      <c r="I630" s="10">
        <v>6</v>
      </c>
    </row>
    <row r="631" spans="1:9" x14ac:dyDescent="0.25">
      <c r="A631" s="10">
        <v>72</v>
      </c>
      <c r="B631" s="10">
        <v>1947</v>
      </c>
      <c r="C631" s="10" t="s">
        <v>286</v>
      </c>
      <c r="D631" s="10">
        <v>2</v>
      </c>
      <c r="E631" s="10">
        <v>1.98</v>
      </c>
      <c r="F631" s="11">
        <v>218.54557592592755</v>
      </c>
      <c r="G631" s="11">
        <v>23.548842939817405</v>
      </c>
      <c r="H631" s="12">
        <v>207.55929872685374</v>
      </c>
      <c r="I631" s="10">
        <v>44</v>
      </c>
    </row>
    <row r="632" spans="1:9" x14ac:dyDescent="0.25">
      <c r="A632" s="10">
        <v>148</v>
      </c>
      <c r="B632" s="10">
        <v>1969</v>
      </c>
      <c r="C632" s="10" t="s">
        <v>286</v>
      </c>
      <c r="D632" s="10">
        <v>5</v>
      </c>
      <c r="E632" s="10">
        <v>9.9700000000000006</v>
      </c>
      <c r="F632" s="11">
        <v>218.54557592592755</v>
      </c>
      <c r="G632" s="11">
        <v>9.5488429398174048</v>
      </c>
      <c r="H632" s="12">
        <v>110.55929872685374</v>
      </c>
      <c r="I632" s="10">
        <v>59</v>
      </c>
    </row>
    <row r="633" spans="1:9" x14ac:dyDescent="0.25">
      <c r="A633" s="10">
        <v>851</v>
      </c>
      <c r="B633" s="10">
        <v>1976</v>
      </c>
      <c r="C633" s="10" t="s">
        <v>286</v>
      </c>
      <c r="D633" s="10">
        <v>76</v>
      </c>
      <c r="E633" s="10">
        <v>8117.4</v>
      </c>
      <c r="F633" s="11">
        <v>218.54557592592755</v>
      </c>
      <c r="G633" s="11">
        <v>9.5488429398174048</v>
      </c>
      <c r="H633" s="12">
        <v>13.55929872685374</v>
      </c>
      <c r="I633" s="10">
        <v>578</v>
      </c>
    </row>
    <row r="634" spans="1:9" x14ac:dyDescent="0.25">
      <c r="A634" s="10">
        <v>832</v>
      </c>
      <c r="B634" s="10">
        <v>1977</v>
      </c>
      <c r="C634" s="10" t="s">
        <v>286</v>
      </c>
      <c r="D634" s="10">
        <v>1</v>
      </c>
      <c r="E634" s="10">
        <v>0.99</v>
      </c>
      <c r="F634" s="11">
        <v>218.54557592592755</v>
      </c>
      <c r="G634" s="11">
        <v>2.5488429398174048</v>
      </c>
      <c r="H634" s="12">
        <v>21.55929872685374</v>
      </c>
      <c r="I634" s="10">
        <v>56</v>
      </c>
    </row>
    <row r="635" spans="1:9" x14ac:dyDescent="0.25">
      <c r="A635" s="10">
        <v>260</v>
      </c>
      <c r="B635" s="10">
        <v>1968</v>
      </c>
      <c r="C635" s="10" t="s">
        <v>286</v>
      </c>
      <c r="D635" s="10">
        <v>21</v>
      </c>
      <c r="E635" s="10">
        <v>45.81</v>
      </c>
      <c r="F635" s="11">
        <v>218.54557592592755</v>
      </c>
      <c r="G635" s="11">
        <v>1.5488429398174048</v>
      </c>
      <c r="H635" s="12">
        <v>47.55929872685374</v>
      </c>
      <c r="I635" s="10">
        <v>43</v>
      </c>
    </row>
    <row r="636" spans="1:9" x14ac:dyDescent="0.25">
      <c r="A636" s="10">
        <v>793</v>
      </c>
      <c r="B636" s="10">
        <v>1961</v>
      </c>
      <c r="C636" s="10" t="s">
        <v>287</v>
      </c>
      <c r="D636" s="10">
        <v>6</v>
      </c>
      <c r="E636" s="10">
        <v>16.95</v>
      </c>
      <c r="F636" s="11">
        <v>218.54557592592755</v>
      </c>
      <c r="G636" s="11">
        <v>1.5488429398174048</v>
      </c>
      <c r="H636" s="12">
        <v>39.55929872685374</v>
      </c>
      <c r="I636" s="10">
        <v>487</v>
      </c>
    </row>
    <row r="637" spans="1:9" x14ac:dyDescent="0.25">
      <c r="A637" s="10">
        <v>575</v>
      </c>
      <c r="B637" s="10">
        <v>1957</v>
      </c>
      <c r="C637" s="10" t="s">
        <v>286</v>
      </c>
      <c r="D637" s="10">
        <v>6</v>
      </c>
      <c r="E637" s="10">
        <v>103.94</v>
      </c>
      <c r="F637" s="11">
        <v>217.54557592592755</v>
      </c>
      <c r="G637" s="11">
        <v>27.548842939817405</v>
      </c>
      <c r="H637" s="12">
        <v>171.55929872685374</v>
      </c>
      <c r="I637" s="10">
        <v>100</v>
      </c>
    </row>
    <row r="638" spans="1:9" x14ac:dyDescent="0.25">
      <c r="A638" s="10">
        <v>322</v>
      </c>
      <c r="B638" s="10">
        <v>1952</v>
      </c>
      <c r="C638" s="10" t="s">
        <v>286</v>
      </c>
      <c r="D638" s="10">
        <v>1</v>
      </c>
      <c r="E638" s="10">
        <v>0.99</v>
      </c>
      <c r="F638" s="11">
        <v>217.54557592592755</v>
      </c>
      <c r="G638" s="11">
        <v>23.548842939817405</v>
      </c>
      <c r="H638" s="12">
        <v>211.55929872685374</v>
      </c>
      <c r="I638" s="10">
        <v>10</v>
      </c>
    </row>
    <row r="639" spans="1:9" x14ac:dyDescent="0.25">
      <c r="A639" s="10">
        <v>919</v>
      </c>
      <c r="B639" s="10">
        <v>1962</v>
      </c>
      <c r="C639" s="10" t="s">
        <v>287</v>
      </c>
      <c r="D639" s="10">
        <v>4</v>
      </c>
      <c r="E639" s="10">
        <v>11.96</v>
      </c>
      <c r="F639" s="11">
        <v>217.54557592592755</v>
      </c>
      <c r="G639" s="11">
        <v>22.548842939817405</v>
      </c>
      <c r="H639" s="12">
        <v>210.55929872685374</v>
      </c>
      <c r="I639" s="10">
        <v>11</v>
      </c>
    </row>
    <row r="640" spans="1:9" x14ac:dyDescent="0.25">
      <c r="A640" s="10">
        <v>936</v>
      </c>
      <c r="B640" s="10">
        <v>1971</v>
      </c>
      <c r="C640" s="10" t="s">
        <v>286</v>
      </c>
      <c r="D640" s="10">
        <v>3</v>
      </c>
      <c r="E640" s="10">
        <v>8.9700000000000006</v>
      </c>
      <c r="F640" s="11">
        <v>217.54557592592755</v>
      </c>
      <c r="G640" s="11">
        <v>15.548842939817405</v>
      </c>
      <c r="H640" s="12">
        <v>15.55929872685374</v>
      </c>
      <c r="I640" s="10">
        <v>7</v>
      </c>
    </row>
    <row r="641" spans="1:9" x14ac:dyDescent="0.25">
      <c r="A641" s="10">
        <v>787</v>
      </c>
      <c r="B641" s="10">
        <v>1965</v>
      </c>
      <c r="C641" s="10" t="s">
        <v>286</v>
      </c>
      <c r="D641" s="10">
        <v>6</v>
      </c>
      <c r="E641" s="10">
        <v>42.94</v>
      </c>
      <c r="F641" s="11">
        <v>217.54557592592755</v>
      </c>
      <c r="G641" s="11">
        <v>3.5488429398174048</v>
      </c>
      <c r="H641" s="12">
        <v>136.55929872685374</v>
      </c>
      <c r="I641" s="10">
        <v>120</v>
      </c>
    </row>
    <row r="642" spans="1:9" x14ac:dyDescent="0.25">
      <c r="A642" s="10">
        <v>612</v>
      </c>
      <c r="B642" s="10">
        <v>1971</v>
      </c>
      <c r="C642" s="10" t="s">
        <v>287</v>
      </c>
      <c r="D642" s="10">
        <v>14</v>
      </c>
      <c r="E642" s="10">
        <v>347.92</v>
      </c>
      <c r="F642" s="11">
        <v>217.54557592592755</v>
      </c>
      <c r="G642" s="11">
        <v>2.5488429398174048</v>
      </c>
      <c r="H642" s="12">
        <v>11.55929872685374</v>
      </c>
      <c r="I642" s="10">
        <v>717</v>
      </c>
    </row>
    <row r="643" spans="1:9" x14ac:dyDescent="0.25">
      <c r="A643" s="10">
        <v>542</v>
      </c>
      <c r="B643" s="10">
        <v>1937</v>
      </c>
      <c r="C643" s="10" t="s">
        <v>286</v>
      </c>
      <c r="D643" s="10">
        <v>3</v>
      </c>
      <c r="E643" s="10">
        <v>5.98</v>
      </c>
      <c r="F643" s="11">
        <v>217.54557592592755</v>
      </c>
      <c r="G643" s="11">
        <v>1.5488429398174048</v>
      </c>
      <c r="H643" s="12">
        <v>53.55929872685374</v>
      </c>
      <c r="I643" s="10">
        <v>241</v>
      </c>
    </row>
    <row r="644" spans="1:9" x14ac:dyDescent="0.25">
      <c r="A644" s="10">
        <v>13</v>
      </c>
      <c r="B644" s="10">
        <v>1957</v>
      </c>
      <c r="C644" s="10" t="s">
        <v>286</v>
      </c>
      <c r="D644" s="10">
        <v>1</v>
      </c>
      <c r="E644" s="10">
        <v>4.99</v>
      </c>
      <c r="F644" s="11">
        <v>216.54557592592755</v>
      </c>
      <c r="G644" s="11">
        <v>25.548842939817405</v>
      </c>
      <c r="H644" s="12">
        <v>216.55929872685374</v>
      </c>
      <c r="I644" s="10">
        <v>3</v>
      </c>
    </row>
    <row r="645" spans="1:9" x14ac:dyDescent="0.25">
      <c r="A645" s="10">
        <v>545</v>
      </c>
      <c r="B645" s="10">
        <v>1978</v>
      </c>
      <c r="C645" s="10" t="s">
        <v>287</v>
      </c>
      <c r="D645" s="10">
        <v>10</v>
      </c>
      <c r="E645" s="10">
        <v>70.92</v>
      </c>
      <c r="F645" s="11">
        <v>216.54557592592755</v>
      </c>
      <c r="G645" s="11">
        <v>1.5488429398174048</v>
      </c>
      <c r="H645" s="12">
        <v>47.55929872685374</v>
      </c>
      <c r="I645" s="10">
        <v>417</v>
      </c>
    </row>
    <row r="646" spans="1:9" x14ac:dyDescent="0.25">
      <c r="A646" s="10">
        <v>107</v>
      </c>
      <c r="B646" s="10">
        <v>1983</v>
      </c>
      <c r="C646" s="10" t="s">
        <v>286</v>
      </c>
      <c r="D646" s="10">
        <v>21</v>
      </c>
      <c r="E646" s="10">
        <v>1003.81</v>
      </c>
      <c r="F646" s="11">
        <v>216.54557592592755</v>
      </c>
      <c r="G646" s="11">
        <v>0.54884293981740484</v>
      </c>
      <c r="H646" s="12">
        <v>3.5592987268537399</v>
      </c>
      <c r="I646" s="10">
        <v>796</v>
      </c>
    </row>
    <row r="647" spans="1:9" x14ac:dyDescent="0.25">
      <c r="A647" s="10">
        <v>296</v>
      </c>
      <c r="B647" s="10">
        <v>1968</v>
      </c>
      <c r="C647" s="10" t="s">
        <v>287</v>
      </c>
      <c r="D647" s="10">
        <v>3</v>
      </c>
      <c r="E647" s="10">
        <v>24.97</v>
      </c>
      <c r="F647" s="11">
        <v>215.54557592592755</v>
      </c>
      <c r="G647" s="11">
        <v>11.548842939817405</v>
      </c>
      <c r="H647" s="12">
        <v>188.55929872685374</v>
      </c>
      <c r="I647" s="10">
        <v>914</v>
      </c>
    </row>
    <row r="648" spans="1:9" x14ac:dyDescent="0.25">
      <c r="A648" s="10">
        <v>394</v>
      </c>
      <c r="B648" s="10">
        <v>1954</v>
      </c>
      <c r="C648" s="10" t="s">
        <v>286</v>
      </c>
      <c r="D648" s="10">
        <v>6</v>
      </c>
      <c r="E648" s="10">
        <v>51.94</v>
      </c>
      <c r="F648" s="11">
        <v>215.54557592592755</v>
      </c>
      <c r="G648" s="11">
        <v>11.548842939817405</v>
      </c>
      <c r="H648" s="12">
        <v>46.55929872685374</v>
      </c>
      <c r="I648" s="10">
        <v>410</v>
      </c>
    </row>
    <row r="649" spans="1:9" x14ac:dyDescent="0.25">
      <c r="A649" s="10">
        <v>302</v>
      </c>
      <c r="B649" s="10">
        <v>1940</v>
      </c>
      <c r="C649" s="10" t="s">
        <v>287</v>
      </c>
      <c r="D649" s="10">
        <v>61</v>
      </c>
      <c r="E649" s="10">
        <v>609.49</v>
      </c>
      <c r="F649" s="11">
        <v>215.54557592592755</v>
      </c>
      <c r="G649" s="11">
        <v>8.5488429398174048</v>
      </c>
      <c r="H649" s="12">
        <v>10.55929872685374</v>
      </c>
      <c r="I649" s="10">
        <v>469</v>
      </c>
    </row>
    <row r="650" spans="1:9" x14ac:dyDescent="0.25">
      <c r="A650" s="10">
        <v>971</v>
      </c>
      <c r="B650" s="10">
        <v>1955</v>
      </c>
      <c r="C650" s="10" t="s">
        <v>286</v>
      </c>
      <c r="D650" s="10">
        <v>1</v>
      </c>
      <c r="E650" s="10">
        <v>0.99</v>
      </c>
      <c r="F650" s="11">
        <v>215.54557592592755</v>
      </c>
      <c r="G650" s="11">
        <v>4.5488429398174048</v>
      </c>
      <c r="H650" s="12">
        <v>6.5592987268537399</v>
      </c>
      <c r="I650" s="10">
        <v>173</v>
      </c>
    </row>
    <row r="651" spans="1:9" x14ac:dyDescent="0.25">
      <c r="A651" s="10">
        <v>224</v>
      </c>
      <c r="B651" s="10">
        <v>1955</v>
      </c>
      <c r="C651" s="10" t="s">
        <v>286</v>
      </c>
      <c r="D651" s="10">
        <v>6</v>
      </c>
      <c r="E651" s="10">
        <v>35.94</v>
      </c>
      <c r="F651" s="11">
        <v>215.54557592592755</v>
      </c>
      <c r="G651" s="11">
        <v>1.5488429398174048</v>
      </c>
      <c r="H651" s="12">
        <v>64.55929872685374</v>
      </c>
      <c r="I651" s="10">
        <v>340</v>
      </c>
    </row>
    <row r="652" spans="1:9" x14ac:dyDescent="0.25">
      <c r="A652" s="10">
        <v>272</v>
      </c>
      <c r="B652" s="10">
        <v>1962</v>
      </c>
      <c r="C652" s="10" t="s">
        <v>287</v>
      </c>
      <c r="D652" s="10">
        <v>5</v>
      </c>
      <c r="E652" s="10">
        <v>20.95</v>
      </c>
      <c r="F652" s="11">
        <v>215.54557592592755</v>
      </c>
      <c r="G652" s="11">
        <v>1.5488429398174048</v>
      </c>
      <c r="H652" s="12">
        <v>18.55929872685374</v>
      </c>
      <c r="I652" s="10">
        <v>478</v>
      </c>
    </row>
    <row r="653" spans="1:9" x14ac:dyDescent="0.25">
      <c r="A653" s="10">
        <v>637</v>
      </c>
      <c r="B653" s="10">
        <v>1966</v>
      </c>
      <c r="C653" s="10" t="s">
        <v>287</v>
      </c>
      <c r="D653" s="10">
        <v>2</v>
      </c>
      <c r="E653" s="10">
        <v>13.99</v>
      </c>
      <c r="F653" s="11">
        <v>215.54557592592755</v>
      </c>
      <c r="G653" s="11">
        <v>1.5488429398174048</v>
      </c>
      <c r="H653" s="12">
        <v>114.55929872685374</v>
      </c>
      <c r="I653" s="10">
        <v>1182</v>
      </c>
    </row>
    <row r="654" spans="1:9" x14ac:dyDescent="0.25">
      <c r="A654" s="10">
        <v>947</v>
      </c>
      <c r="B654" s="10">
        <v>1945</v>
      </c>
      <c r="C654" s="10" t="s">
        <v>286</v>
      </c>
      <c r="D654" s="10">
        <v>2</v>
      </c>
      <c r="E654" s="10">
        <v>7.98</v>
      </c>
      <c r="F654" s="11">
        <v>215.54557592592755</v>
      </c>
      <c r="G654" s="11">
        <v>1.5488429398174048</v>
      </c>
      <c r="H654" s="12">
        <v>34.55929872685374</v>
      </c>
      <c r="I654" s="10">
        <v>29</v>
      </c>
    </row>
    <row r="655" spans="1:9" x14ac:dyDescent="0.25">
      <c r="A655" s="10">
        <v>979</v>
      </c>
      <c r="B655" s="10">
        <v>1962</v>
      </c>
      <c r="C655" s="10" t="s">
        <v>286</v>
      </c>
      <c r="D655" s="10">
        <v>3</v>
      </c>
      <c r="E655" s="10">
        <v>15.97</v>
      </c>
      <c r="F655" s="11">
        <v>215.54557592592755</v>
      </c>
      <c r="G655" s="11">
        <v>1.5488429398174048</v>
      </c>
      <c r="H655" s="12">
        <v>148.55929872685374</v>
      </c>
      <c r="I655" s="10">
        <v>161</v>
      </c>
    </row>
    <row r="656" spans="1:9" x14ac:dyDescent="0.25">
      <c r="A656" s="10">
        <v>938</v>
      </c>
      <c r="B656" s="10">
        <v>1970</v>
      </c>
      <c r="C656" s="10" t="s">
        <v>286</v>
      </c>
      <c r="D656" s="10">
        <v>2</v>
      </c>
      <c r="E656" s="10">
        <v>19.98</v>
      </c>
      <c r="F656" s="11">
        <v>214.54557592592755</v>
      </c>
      <c r="G656" s="11">
        <v>7.5488429398174048</v>
      </c>
      <c r="H656" s="12">
        <v>201.55929872685374</v>
      </c>
      <c r="I656" s="10">
        <v>6</v>
      </c>
    </row>
    <row r="657" spans="1:9" x14ac:dyDescent="0.25">
      <c r="A657" s="10">
        <v>180</v>
      </c>
      <c r="B657" s="10">
        <v>1953</v>
      </c>
      <c r="C657" s="10" t="s">
        <v>286</v>
      </c>
      <c r="D657" s="10">
        <v>8</v>
      </c>
      <c r="E657" s="10">
        <v>38.9</v>
      </c>
      <c r="F657" s="11">
        <v>214.54557592592755</v>
      </c>
      <c r="G657" s="11">
        <v>3.5488429398174048</v>
      </c>
      <c r="H657" s="12">
        <v>154.55929872685374</v>
      </c>
      <c r="I657" s="10">
        <v>61</v>
      </c>
    </row>
    <row r="658" spans="1:9" x14ac:dyDescent="0.25">
      <c r="A658" s="10">
        <v>101</v>
      </c>
      <c r="B658" s="10">
        <v>1962</v>
      </c>
      <c r="C658" s="10" t="s">
        <v>286</v>
      </c>
      <c r="D658" s="10">
        <v>37</v>
      </c>
      <c r="E658" s="10">
        <v>257.66000000000003</v>
      </c>
      <c r="F658" s="11">
        <v>214.54557592592755</v>
      </c>
      <c r="G658" s="11">
        <v>1.5488429398174048</v>
      </c>
      <c r="H658" s="12">
        <v>98.55929872685374</v>
      </c>
      <c r="I658" s="10">
        <v>529</v>
      </c>
    </row>
    <row r="659" spans="1:9" x14ac:dyDescent="0.25">
      <c r="A659" s="10">
        <v>660</v>
      </c>
      <c r="B659" s="10">
        <v>1964</v>
      </c>
      <c r="C659" s="10" t="s">
        <v>286</v>
      </c>
      <c r="D659" s="10">
        <v>3</v>
      </c>
      <c r="E659" s="10">
        <v>4.97</v>
      </c>
      <c r="F659" s="11">
        <v>214.54557592592755</v>
      </c>
      <c r="G659" s="11">
        <v>1.5488429398174048</v>
      </c>
      <c r="H659" s="12">
        <v>7.5592987268537399</v>
      </c>
      <c r="I659" s="10">
        <v>70</v>
      </c>
    </row>
    <row r="660" spans="1:9" x14ac:dyDescent="0.25">
      <c r="A660" s="10">
        <v>968</v>
      </c>
      <c r="B660" s="10">
        <v>1961</v>
      </c>
      <c r="C660" s="10" t="s">
        <v>287</v>
      </c>
      <c r="D660" s="10">
        <v>46</v>
      </c>
      <c r="E660" s="10">
        <v>384.58</v>
      </c>
      <c r="F660" s="11">
        <v>213.54557592592755</v>
      </c>
      <c r="G660" s="11">
        <v>20.548842939817405</v>
      </c>
      <c r="H660" s="12">
        <v>131.55929872685374</v>
      </c>
      <c r="I660" s="10">
        <v>461</v>
      </c>
    </row>
    <row r="661" spans="1:9" x14ac:dyDescent="0.25">
      <c r="A661" s="10">
        <v>662</v>
      </c>
      <c r="B661" s="10">
        <v>1970</v>
      </c>
      <c r="C661" s="10" t="s">
        <v>287</v>
      </c>
      <c r="D661" s="10">
        <v>3</v>
      </c>
      <c r="E661" s="10">
        <v>3.97</v>
      </c>
      <c r="F661" s="11">
        <v>213.54557592592755</v>
      </c>
      <c r="G661" s="11">
        <v>8.5488429398174048</v>
      </c>
      <c r="H661" s="12">
        <v>210.55929872685374</v>
      </c>
      <c r="I661" s="10">
        <v>288</v>
      </c>
    </row>
    <row r="662" spans="1:9" x14ac:dyDescent="0.25">
      <c r="A662" s="10">
        <v>32</v>
      </c>
      <c r="B662" s="10">
        <v>1952</v>
      </c>
      <c r="C662" s="10" t="s">
        <v>287</v>
      </c>
      <c r="D662" s="10">
        <v>15</v>
      </c>
      <c r="E662" s="10">
        <v>31.88</v>
      </c>
      <c r="F662" s="11">
        <v>213.54557592592755</v>
      </c>
      <c r="G662" s="11">
        <v>4.5488429398174048</v>
      </c>
      <c r="H662" s="12">
        <v>31.55929872685374</v>
      </c>
      <c r="I662" s="10">
        <v>258</v>
      </c>
    </row>
    <row r="663" spans="1:9" x14ac:dyDescent="0.25">
      <c r="A663" s="10">
        <v>68</v>
      </c>
      <c r="B663" s="10">
        <v>1966</v>
      </c>
      <c r="C663" s="10" t="s">
        <v>286</v>
      </c>
      <c r="D663" s="10">
        <v>24</v>
      </c>
      <c r="E663" s="10">
        <v>136.77000000000001</v>
      </c>
      <c r="F663" s="11">
        <v>213.54557592592755</v>
      </c>
      <c r="G663" s="11">
        <v>2.5488429398174048</v>
      </c>
      <c r="H663" s="12">
        <v>21.55929872685374</v>
      </c>
      <c r="I663" s="10">
        <v>62</v>
      </c>
    </row>
    <row r="664" spans="1:9" x14ac:dyDescent="0.25">
      <c r="A664" s="10">
        <v>472</v>
      </c>
      <c r="B664" s="10">
        <v>1954</v>
      </c>
      <c r="C664" s="10" t="s">
        <v>287</v>
      </c>
      <c r="D664" s="10">
        <v>4</v>
      </c>
      <c r="E664" s="10">
        <v>24.96</v>
      </c>
      <c r="F664" s="11">
        <v>213.54557592592755</v>
      </c>
      <c r="G664" s="11">
        <v>1.5488429398174048</v>
      </c>
      <c r="H664" s="12">
        <v>47.55929872685374</v>
      </c>
      <c r="I664" s="10">
        <v>504</v>
      </c>
    </row>
    <row r="665" spans="1:9" x14ac:dyDescent="0.25">
      <c r="A665" s="10">
        <v>550</v>
      </c>
      <c r="B665" s="10">
        <v>1961</v>
      </c>
      <c r="C665" s="10" t="s">
        <v>286</v>
      </c>
      <c r="D665" s="10">
        <v>5</v>
      </c>
      <c r="E665" s="10">
        <v>21.94</v>
      </c>
      <c r="F665" s="11">
        <v>213.54557592592755</v>
      </c>
      <c r="G665" s="11">
        <v>1.5488429398174048</v>
      </c>
      <c r="H665" s="12">
        <v>192.55929872685374</v>
      </c>
      <c r="I665" s="10">
        <v>192</v>
      </c>
    </row>
    <row r="666" spans="1:9" x14ac:dyDescent="0.25">
      <c r="A666" s="10">
        <v>134</v>
      </c>
      <c r="B666" s="10">
        <v>1970</v>
      </c>
      <c r="C666" s="10" t="s">
        <v>287</v>
      </c>
      <c r="D666" s="10">
        <v>6</v>
      </c>
      <c r="E666" s="10">
        <v>20.97</v>
      </c>
      <c r="F666" s="11">
        <v>212.54557592592755</v>
      </c>
      <c r="G666" s="11">
        <v>3.5488429398174048</v>
      </c>
      <c r="H666" s="12">
        <v>83.55929872685374</v>
      </c>
      <c r="I666" s="10">
        <v>97</v>
      </c>
    </row>
    <row r="667" spans="1:9" x14ac:dyDescent="0.25">
      <c r="A667" s="10">
        <v>769</v>
      </c>
      <c r="B667" s="10">
        <v>1957</v>
      </c>
      <c r="C667" s="10" t="s">
        <v>286</v>
      </c>
      <c r="D667" s="10">
        <v>4</v>
      </c>
      <c r="E667" s="10">
        <v>3.96</v>
      </c>
      <c r="F667" s="11">
        <v>211.54557592592755</v>
      </c>
      <c r="G667" s="11">
        <v>15.548842939817405</v>
      </c>
      <c r="H667" s="12">
        <v>198.55929872685374</v>
      </c>
      <c r="I667" s="10">
        <v>30</v>
      </c>
    </row>
    <row r="668" spans="1:9" x14ac:dyDescent="0.25">
      <c r="A668" s="10">
        <v>59</v>
      </c>
      <c r="B668" s="10">
        <v>1981</v>
      </c>
      <c r="C668" s="10" t="s">
        <v>287</v>
      </c>
      <c r="D668" s="10">
        <v>10</v>
      </c>
      <c r="E668" s="10">
        <v>18.91</v>
      </c>
      <c r="F668" s="11">
        <v>211.54557592592755</v>
      </c>
      <c r="G668" s="11">
        <v>13.548842939817405</v>
      </c>
      <c r="H668" s="12">
        <v>105.55929872685374</v>
      </c>
      <c r="I668" s="10">
        <v>69</v>
      </c>
    </row>
    <row r="669" spans="1:9" x14ac:dyDescent="0.25">
      <c r="A669" s="10">
        <v>267</v>
      </c>
      <c r="B669" s="10">
        <v>1997</v>
      </c>
      <c r="C669" s="10" t="s">
        <v>287</v>
      </c>
      <c r="D669" s="10">
        <v>4</v>
      </c>
      <c r="E669" s="10">
        <v>5.96</v>
      </c>
      <c r="F669" s="11">
        <v>211.54557592592755</v>
      </c>
      <c r="G669" s="11">
        <v>1.5488429398174048</v>
      </c>
      <c r="H669" s="12">
        <v>145.55929872685374</v>
      </c>
      <c r="I669" s="10">
        <v>408</v>
      </c>
    </row>
    <row r="670" spans="1:9" x14ac:dyDescent="0.25">
      <c r="A670" s="10">
        <v>731</v>
      </c>
      <c r="B670" s="10">
        <v>1980</v>
      </c>
      <c r="C670" s="10" t="s">
        <v>286</v>
      </c>
      <c r="D670" s="10">
        <v>11</v>
      </c>
      <c r="E670" s="10">
        <v>121.9</v>
      </c>
      <c r="F670" s="11">
        <v>211.54557592592755</v>
      </c>
      <c r="G670" s="11">
        <v>1.5488429398174048</v>
      </c>
      <c r="H670" s="12">
        <v>125.55929872685374</v>
      </c>
      <c r="I670" s="10">
        <v>372</v>
      </c>
    </row>
    <row r="671" spans="1:9" x14ac:dyDescent="0.25">
      <c r="A671" s="10">
        <v>124</v>
      </c>
      <c r="B671" s="10">
        <v>1993</v>
      </c>
      <c r="C671" s="10" t="s">
        <v>286</v>
      </c>
      <c r="D671" s="10">
        <v>2</v>
      </c>
      <c r="E671" s="10">
        <v>11.99</v>
      </c>
      <c r="F671" s="11">
        <v>210.54557592592755</v>
      </c>
      <c r="G671" s="11">
        <v>14.548842939817405</v>
      </c>
      <c r="H671" s="12">
        <v>92.55929872685374</v>
      </c>
      <c r="I671" s="10">
        <v>180</v>
      </c>
    </row>
    <row r="672" spans="1:9" x14ac:dyDescent="0.25">
      <c r="A672" s="10">
        <v>160</v>
      </c>
      <c r="B672" s="10">
        <v>1966</v>
      </c>
      <c r="C672" s="10" t="s">
        <v>286</v>
      </c>
      <c r="D672" s="10">
        <v>1</v>
      </c>
      <c r="E672" s="10">
        <v>9.99</v>
      </c>
      <c r="F672" s="11">
        <v>210.54557592592755</v>
      </c>
      <c r="G672" s="11">
        <v>1.5488429398174048</v>
      </c>
      <c r="H672" s="12">
        <v>176.55929872685374</v>
      </c>
      <c r="I672" s="10">
        <v>320</v>
      </c>
    </row>
    <row r="673" spans="1:9" x14ac:dyDescent="0.25">
      <c r="A673" s="10">
        <v>795</v>
      </c>
      <c r="B673" s="10">
        <v>1910</v>
      </c>
      <c r="C673" s="10" t="s">
        <v>287</v>
      </c>
      <c r="D673" s="10">
        <v>15</v>
      </c>
      <c r="E673" s="10">
        <v>37.86</v>
      </c>
      <c r="F673" s="11">
        <v>209.54557592592755</v>
      </c>
      <c r="G673" s="11">
        <v>5.5488429398174048</v>
      </c>
      <c r="H673" s="12">
        <v>94.55929872685374</v>
      </c>
      <c r="I673" s="10">
        <v>80</v>
      </c>
    </row>
    <row r="674" spans="1:9" x14ac:dyDescent="0.25">
      <c r="A674" s="10">
        <v>708</v>
      </c>
      <c r="B674" s="10">
        <v>1984</v>
      </c>
      <c r="C674" s="10" t="s">
        <v>286</v>
      </c>
      <c r="D674" s="10">
        <v>6</v>
      </c>
      <c r="E674" s="10">
        <v>19.940000000000001</v>
      </c>
      <c r="F674" s="11">
        <v>208.54557592592755</v>
      </c>
      <c r="G674" s="11">
        <v>1.5488429398174048</v>
      </c>
      <c r="H674" s="12">
        <v>158.55929872685374</v>
      </c>
      <c r="I674" s="10">
        <v>166</v>
      </c>
    </row>
    <row r="675" spans="1:9" x14ac:dyDescent="0.25">
      <c r="A675" s="10">
        <v>112</v>
      </c>
      <c r="B675" s="10">
        <v>1949</v>
      </c>
      <c r="C675" s="10" t="s">
        <v>286</v>
      </c>
      <c r="D675" s="10">
        <v>1</v>
      </c>
      <c r="E675" s="10">
        <v>0.99</v>
      </c>
      <c r="F675" s="11">
        <v>207.54557592592755</v>
      </c>
      <c r="G675" s="11">
        <v>2.5488429398174048</v>
      </c>
      <c r="H675" s="12">
        <v>6.5592987268537399</v>
      </c>
      <c r="I675" s="10">
        <v>36</v>
      </c>
    </row>
    <row r="676" spans="1:9" x14ac:dyDescent="0.25">
      <c r="A676" s="10">
        <v>642</v>
      </c>
      <c r="B676" s="10">
        <v>1952</v>
      </c>
      <c r="C676" s="10" t="s">
        <v>286</v>
      </c>
      <c r="D676" s="10">
        <v>1</v>
      </c>
      <c r="E676" s="10">
        <v>2</v>
      </c>
      <c r="F676" s="11">
        <v>205.54557592592755</v>
      </c>
      <c r="G676" s="11">
        <v>24.548842939817405</v>
      </c>
      <c r="H676" s="12">
        <v>137.55929872685374</v>
      </c>
      <c r="I676" s="10">
        <v>103</v>
      </c>
    </row>
    <row r="677" spans="1:9" x14ac:dyDescent="0.25">
      <c r="A677" s="10">
        <v>89</v>
      </c>
      <c r="B677" s="10">
        <v>1970</v>
      </c>
      <c r="C677" s="10" t="s">
        <v>287</v>
      </c>
      <c r="D677" s="10">
        <v>2</v>
      </c>
      <c r="E677" s="10">
        <v>3</v>
      </c>
      <c r="F677" s="11">
        <v>205.54557592592755</v>
      </c>
      <c r="G677" s="11">
        <v>13.548842939817405</v>
      </c>
      <c r="H677" s="12">
        <v>151.55929872685374</v>
      </c>
      <c r="I677" s="10">
        <v>112</v>
      </c>
    </row>
    <row r="678" spans="1:9" x14ac:dyDescent="0.25">
      <c r="A678" s="10">
        <v>655</v>
      </c>
      <c r="B678" s="10">
        <v>1962</v>
      </c>
      <c r="C678" s="10" t="s">
        <v>287</v>
      </c>
      <c r="D678" s="10">
        <v>34</v>
      </c>
      <c r="E678" s="10">
        <v>772.7</v>
      </c>
      <c r="F678" s="11">
        <v>205.54557592592755</v>
      </c>
      <c r="G678" s="11">
        <v>2.5488429398174048</v>
      </c>
      <c r="H678" s="12">
        <v>4.5592987268537399</v>
      </c>
      <c r="I678" s="10">
        <v>370</v>
      </c>
    </row>
    <row r="679" spans="1:9" x14ac:dyDescent="0.25">
      <c r="A679" s="10">
        <v>102</v>
      </c>
      <c r="B679" s="10">
        <v>1970</v>
      </c>
      <c r="C679" s="10" t="s">
        <v>286</v>
      </c>
      <c r="D679" s="10">
        <v>2</v>
      </c>
      <c r="E679" s="10">
        <v>3</v>
      </c>
      <c r="F679" s="11">
        <v>205.54557592592755</v>
      </c>
      <c r="G679" s="11">
        <v>1.5488429398174048</v>
      </c>
      <c r="H679" s="12">
        <v>144.55929872685374</v>
      </c>
      <c r="I679" s="10">
        <v>595</v>
      </c>
    </row>
    <row r="680" spans="1:9" x14ac:dyDescent="0.25">
      <c r="A680" s="10">
        <v>109</v>
      </c>
      <c r="B680" s="10">
        <v>1996</v>
      </c>
      <c r="C680" s="10" t="s">
        <v>286</v>
      </c>
      <c r="D680" s="10">
        <v>6</v>
      </c>
      <c r="E680" s="10">
        <v>12.98</v>
      </c>
      <c r="F680" s="11">
        <v>205.54557592592755</v>
      </c>
      <c r="G680" s="11">
        <v>1.5488429398174048</v>
      </c>
      <c r="H680" s="12">
        <v>88.55929872685374</v>
      </c>
      <c r="I680" s="10">
        <v>338</v>
      </c>
    </row>
    <row r="681" spans="1:9" x14ac:dyDescent="0.25">
      <c r="A681" s="10">
        <v>203</v>
      </c>
      <c r="B681" s="10">
        <v>1970</v>
      </c>
      <c r="C681" s="10" t="s">
        <v>287</v>
      </c>
      <c r="D681" s="10">
        <v>2</v>
      </c>
      <c r="E681" s="10">
        <v>3.98</v>
      </c>
      <c r="F681" s="11">
        <v>205.54557592592755</v>
      </c>
      <c r="G681" s="11">
        <v>1.5488429398174048</v>
      </c>
      <c r="H681" s="12">
        <v>64.55929872685374</v>
      </c>
      <c r="I681" s="10">
        <v>539</v>
      </c>
    </row>
    <row r="682" spans="1:9" x14ac:dyDescent="0.25">
      <c r="A682" s="10">
        <v>671</v>
      </c>
      <c r="B682" s="10">
        <v>1955</v>
      </c>
      <c r="C682" s="10" t="s">
        <v>286</v>
      </c>
      <c r="D682" s="10">
        <v>12</v>
      </c>
      <c r="E682" s="10">
        <v>103.88</v>
      </c>
      <c r="F682" s="11">
        <v>205.54557592592755</v>
      </c>
      <c r="G682" s="11">
        <v>1.5488429398174048</v>
      </c>
      <c r="H682" s="12">
        <v>5.5592987268537399</v>
      </c>
      <c r="I682" s="10">
        <v>61</v>
      </c>
    </row>
    <row r="683" spans="1:9" x14ac:dyDescent="0.25">
      <c r="A683" s="10">
        <v>749</v>
      </c>
      <c r="B683" s="10">
        <v>1994</v>
      </c>
      <c r="C683" s="10" t="s">
        <v>287</v>
      </c>
      <c r="D683" s="10">
        <v>26</v>
      </c>
      <c r="E683" s="10">
        <v>190.81</v>
      </c>
      <c r="F683" s="11">
        <v>205.54557592592755</v>
      </c>
      <c r="G683" s="11">
        <v>1.5488429398174048</v>
      </c>
      <c r="H683" s="12">
        <v>1.5592987268537399</v>
      </c>
      <c r="I683" s="10">
        <v>634</v>
      </c>
    </row>
    <row r="684" spans="1:9" x14ac:dyDescent="0.25">
      <c r="A684" s="10">
        <v>479</v>
      </c>
      <c r="B684" s="10">
        <v>1972</v>
      </c>
      <c r="C684" s="10" t="s">
        <v>286</v>
      </c>
      <c r="D684" s="10">
        <v>48</v>
      </c>
      <c r="E684" s="10">
        <v>265.52</v>
      </c>
      <c r="F684" s="11">
        <v>204.54557592592755</v>
      </c>
      <c r="G684" s="11">
        <v>29.548842939817405</v>
      </c>
      <c r="H684" s="12">
        <v>44.55929872685374</v>
      </c>
      <c r="I684" s="10">
        <v>207</v>
      </c>
    </row>
    <row r="685" spans="1:9" x14ac:dyDescent="0.25">
      <c r="A685" s="10">
        <v>558</v>
      </c>
      <c r="B685" s="10">
        <v>1955</v>
      </c>
      <c r="C685" s="10" t="s">
        <v>286</v>
      </c>
      <c r="D685" s="10">
        <v>8</v>
      </c>
      <c r="E685" s="10">
        <v>14.95</v>
      </c>
      <c r="F685" s="11">
        <v>204.54557592592755</v>
      </c>
      <c r="G685" s="11">
        <v>29.548842939817405</v>
      </c>
      <c r="H685" s="12">
        <v>68.55929872685374</v>
      </c>
      <c r="I685" s="10">
        <v>524</v>
      </c>
    </row>
    <row r="686" spans="1:9" x14ac:dyDescent="0.25">
      <c r="A686" s="10">
        <v>680</v>
      </c>
      <c r="B686" s="10">
        <v>1953</v>
      </c>
      <c r="C686" s="10" t="s">
        <v>287</v>
      </c>
      <c r="D686" s="10">
        <v>1</v>
      </c>
      <c r="E686" s="10">
        <v>0.99</v>
      </c>
      <c r="F686" s="11">
        <v>204.54557592592755</v>
      </c>
      <c r="G686" s="11">
        <v>20.548842939817405</v>
      </c>
      <c r="H686" s="12">
        <v>197.55929872685374</v>
      </c>
      <c r="I686" s="10">
        <v>12</v>
      </c>
    </row>
    <row r="687" spans="1:9" x14ac:dyDescent="0.25">
      <c r="A687" s="10">
        <v>599</v>
      </c>
      <c r="B687" s="10">
        <v>1959</v>
      </c>
      <c r="C687" s="10" t="s">
        <v>287</v>
      </c>
      <c r="D687" s="10">
        <v>13</v>
      </c>
      <c r="E687" s="10">
        <v>103.87</v>
      </c>
      <c r="F687" s="11">
        <v>204.54557592592755</v>
      </c>
      <c r="G687" s="11">
        <v>13.548842939817405</v>
      </c>
      <c r="H687" s="12">
        <v>15.55929872685374</v>
      </c>
      <c r="I687" s="10">
        <v>146</v>
      </c>
    </row>
    <row r="688" spans="1:9" x14ac:dyDescent="0.25">
      <c r="A688" s="10">
        <v>485</v>
      </c>
      <c r="B688" s="10">
        <v>1990</v>
      </c>
      <c r="C688" s="10" t="s">
        <v>286</v>
      </c>
      <c r="D688" s="10">
        <v>1</v>
      </c>
      <c r="E688" s="10">
        <v>0.99</v>
      </c>
      <c r="F688" s="11">
        <v>204.54557592592755</v>
      </c>
      <c r="G688" s="11">
        <v>4.5488429398174048</v>
      </c>
      <c r="H688" s="12">
        <v>200.55929872685374</v>
      </c>
      <c r="I688" s="10">
        <v>136</v>
      </c>
    </row>
    <row r="689" spans="1:9" x14ac:dyDescent="0.25">
      <c r="A689" s="10">
        <v>831</v>
      </c>
      <c r="B689" s="10">
        <v>1953</v>
      </c>
      <c r="C689" s="10" t="s">
        <v>287</v>
      </c>
      <c r="D689" s="10">
        <v>2</v>
      </c>
      <c r="E689" s="10">
        <v>3.98</v>
      </c>
      <c r="F689" s="11">
        <v>204.54557592592755</v>
      </c>
      <c r="G689" s="11">
        <v>4.5488429398174048</v>
      </c>
      <c r="H689" s="12">
        <v>201.55929872685374</v>
      </c>
      <c r="I689" s="10">
        <v>123</v>
      </c>
    </row>
    <row r="690" spans="1:9" x14ac:dyDescent="0.25">
      <c r="A690" s="10">
        <v>746</v>
      </c>
      <c r="B690" s="10">
        <v>1990</v>
      </c>
      <c r="C690" s="10" t="s">
        <v>286</v>
      </c>
      <c r="D690" s="10">
        <v>1</v>
      </c>
      <c r="E690" s="10">
        <v>9.99</v>
      </c>
      <c r="F690" s="11">
        <v>204.54557592592755</v>
      </c>
      <c r="G690" s="11">
        <v>1.5488429398174048</v>
      </c>
      <c r="H690" s="12">
        <v>167.55929872685374</v>
      </c>
      <c r="I690" s="10">
        <v>345</v>
      </c>
    </row>
    <row r="691" spans="1:9" x14ac:dyDescent="0.25">
      <c r="A691" s="10">
        <v>591</v>
      </c>
      <c r="B691" s="10">
        <v>1971</v>
      </c>
      <c r="C691" s="10" t="s">
        <v>287</v>
      </c>
      <c r="D691" s="10">
        <v>7</v>
      </c>
      <c r="E691" s="10">
        <v>12.94</v>
      </c>
      <c r="F691" s="11">
        <v>203.54557592592755</v>
      </c>
      <c r="G691" s="11">
        <v>15.548842939817405</v>
      </c>
      <c r="H691" s="12">
        <v>60.55929872685374</v>
      </c>
      <c r="I691" s="10">
        <v>61</v>
      </c>
    </row>
    <row r="692" spans="1:9" x14ac:dyDescent="0.25">
      <c r="A692" s="10">
        <v>24</v>
      </c>
      <c r="B692" s="10">
        <v>1964</v>
      </c>
      <c r="C692" s="10" t="s">
        <v>287</v>
      </c>
      <c r="D692" s="10">
        <v>25</v>
      </c>
      <c r="E692" s="10">
        <v>194.79</v>
      </c>
      <c r="F692" s="11">
        <v>203.54557592592755</v>
      </c>
      <c r="G692" s="11">
        <v>9.5488429398174048</v>
      </c>
      <c r="H692" s="12">
        <v>9.5592987268537399</v>
      </c>
      <c r="I692" s="10">
        <v>341</v>
      </c>
    </row>
    <row r="693" spans="1:9" x14ac:dyDescent="0.25">
      <c r="A693" s="10">
        <v>375</v>
      </c>
      <c r="B693" s="10">
        <v>1970</v>
      </c>
      <c r="C693" s="10" t="s">
        <v>286</v>
      </c>
      <c r="D693" s="10">
        <v>7</v>
      </c>
      <c r="E693" s="10">
        <v>72.95</v>
      </c>
      <c r="F693" s="11">
        <v>203.54557592592755</v>
      </c>
      <c r="G693" s="11">
        <v>2.5488429398174048</v>
      </c>
      <c r="H693" s="12">
        <v>66.55929872685374</v>
      </c>
      <c r="I693" s="10">
        <v>206</v>
      </c>
    </row>
    <row r="694" spans="1:9" x14ac:dyDescent="0.25">
      <c r="A694" s="10">
        <v>600</v>
      </c>
      <c r="B694" s="10">
        <v>1943</v>
      </c>
      <c r="C694" s="10" t="s">
        <v>287</v>
      </c>
      <c r="D694" s="10">
        <v>8</v>
      </c>
      <c r="E694" s="10">
        <v>26.92</v>
      </c>
      <c r="F694" s="11">
        <v>202.54557592592755</v>
      </c>
      <c r="G694" s="11">
        <v>23.548842939817405</v>
      </c>
      <c r="H694" s="12">
        <v>125.55929872685374</v>
      </c>
      <c r="I694" s="10">
        <v>19</v>
      </c>
    </row>
    <row r="695" spans="1:9" x14ac:dyDescent="0.25">
      <c r="A695" s="10">
        <v>499</v>
      </c>
      <c r="B695" s="10">
        <v>1968</v>
      </c>
      <c r="C695" s="10" t="s">
        <v>286</v>
      </c>
      <c r="D695" s="10">
        <v>4</v>
      </c>
      <c r="E695" s="10">
        <v>21.96</v>
      </c>
      <c r="F695" s="11">
        <v>202.54557592592755</v>
      </c>
      <c r="G695" s="11">
        <v>10.548842939817405</v>
      </c>
      <c r="H695" s="12">
        <v>11.55929872685374</v>
      </c>
      <c r="I695" s="10">
        <v>16</v>
      </c>
    </row>
    <row r="696" spans="1:9" x14ac:dyDescent="0.25">
      <c r="A696" s="10">
        <v>694</v>
      </c>
      <c r="B696" s="10">
        <v>1961</v>
      </c>
      <c r="C696" s="10" t="s">
        <v>287</v>
      </c>
      <c r="D696" s="10">
        <v>29</v>
      </c>
      <c r="E696" s="10">
        <v>483.78</v>
      </c>
      <c r="F696" s="11">
        <v>201.54557592592755</v>
      </c>
      <c r="G696" s="11">
        <v>28.548842939817405</v>
      </c>
      <c r="H696" s="12">
        <v>28.55929872685374</v>
      </c>
      <c r="I696" s="10">
        <v>123</v>
      </c>
    </row>
    <row r="697" spans="1:9" x14ac:dyDescent="0.25">
      <c r="A697" s="10">
        <v>592</v>
      </c>
      <c r="B697" s="10">
        <v>1952</v>
      </c>
      <c r="C697" s="10" t="s">
        <v>286</v>
      </c>
      <c r="D697" s="10">
        <v>20</v>
      </c>
      <c r="E697" s="10">
        <v>467.8</v>
      </c>
      <c r="F697" s="11">
        <v>201.54557592592755</v>
      </c>
      <c r="G697" s="11">
        <v>1.5488429398174048</v>
      </c>
      <c r="H697" s="12">
        <v>151.55929872685374</v>
      </c>
      <c r="I697" s="10">
        <v>698</v>
      </c>
    </row>
    <row r="698" spans="1:9" x14ac:dyDescent="0.25">
      <c r="A698" s="10">
        <v>727</v>
      </c>
      <c r="B698" s="10">
        <v>1946</v>
      </c>
      <c r="C698" s="10" t="s">
        <v>286</v>
      </c>
      <c r="D698" s="10">
        <v>21</v>
      </c>
      <c r="E698" s="10">
        <v>248.82</v>
      </c>
      <c r="F698" s="11">
        <v>199.54557592592755</v>
      </c>
      <c r="G698" s="11">
        <v>12.548842939817405</v>
      </c>
      <c r="H698" s="12">
        <v>33.55929872685374</v>
      </c>
      <c r="I698" s="10">
        <v>89</v>
      </c>
    </row>
    <row r="699" spans="1:9" x14ac:dyDescent="0.25">
      <c r="A699" s="10">
        <v>681</v>
      </c>
      <c r="B699" s="10">
        <v>1941</v>
      </c>
      <c r="C699" s="10" t="s">
        <v>286</v>
      </c>
      <c r="D699" s="10">
        <v>29</v>
      </c>
      <c r="E699" s="10">
        <v>250.71</v>
      </c>
      <c r="F699" s="11">
        <v>199.54557592592755</v>
      </c>
      <c r="G699" s="11">
        <v>9.5488429398174048</v>
      </c>
      <c r="H699" s="12">
        <v>30.55929872685374</v>
      </c>
      <c r="I699" s="10">
        <v>93</v>
      </c>
    </row>
    <row r="700" spans="1:9" x14ac:dyDescent="0.25">
      <c r="A700" s="10">
        <v>739</v>
      </c>
      <c r="B700" s="10">
        <v>1957</v>
      </c>
      <c r="C700" s="10" t="s">
        <v>286</v>
      </c>
      <c r="D700" s="10">
        <v>4</v>
      </c>
      <c r="E700" s="10">
        <v>57.96</v>
      </c>
      <c r="F700" s="11">
        <v>198.54557592592755</v>
      </c>
      <c r="G700" s="11">
        <v>23.548842939817405</v>
      </c>
      <c r="H700" s="12">
        <v>188.55929872685374</v>
      </c>
      <c r="I700" s="10">
        <v>58</v>
      </c>
    </row>
    <row r="701" spans="1:9" x14ac:dyDescent="0.25">
      <c r="A701" s="10">
        <v>781</v>
      </c>
      <c r="B701" s="10">
        <v>1954</v>
      </c>
      <c r="C701" s="10" t="s">
        <v>287</v>
      </c>
      <c r="D701" s="10">
        <v>10</v>
      </c>
      <c r="E701" s="10">
        <v>64.900000000000006</v>
      </c>
      <c r="F701" s="11">
        <v>198.54557592592755</v>
      </c>
      <c r="G701" s="11">
        <v>5.5488429398174048</v>
      </c>
      <c r="H701" s="12">
        <v>175.55929872685374</v>
      </c>
      <c r="I701" s="10">
        <v>152</v>
      </c>
    </row>
    <row r="702" spans="1:9" x14ac:dyDescent="0.25">
      <c r="A702" s="10">
        <v>278</v>
      </c>
      <c r="B702" s="10">
        <v>1956</v>
      </c>
      <c r="C702" s="10" t="s">
        <v>286</v>
      </c>
      <c r="D702" s="10">
        <v>20</v>
      </c>
      <c r="E702" s="10">
        <v>284.81</v>
      </c>
      <c r="F702" s="11">
        <v>197.54557592592755</v>
      </c>
      <c r="G702" s="11">
        <v>8.5488429398174048</v>
      </c>
      <c r="H702" s="12">
        <v>10.55929872685374</v>
      </c>
      <c r="I702" s="10">
        <v>17</v>
      </c>
    </row>
    <row r="703" spans="1:9" x14ac:dyDescent="0.25">
      <c r="A703" s="10">
        <v>90</v>
      </c>
      <c r="B703" s="10">
        <v>1970</v>
      </c>
      <c r="C703" s="10" t="s">
        <v>286</v>
      </c>
      <c r="D703" s="10">
        <v>2</v>
      </c>
      <c r="E703" s="10">
        <v>1.99</v>
      </c>
      <c r="F703" s="11">
        <v>194.54557592592755</v>
      </c>
      <c r="G703" s="11">
        <v>14.548842939817405</v>
      </c>
      <c r="H703" s="12">
        <v>155.55929872685374</v>
      </c>
      <c r="I703" s="10">
        <v>405</v>
      </c>
    </row>
    <row r="704" spans="1:9" x14ac:dyDescent="0.25">
      <c r="A704" s="10">
        <v>567</v>
      </c>
      <c r="B704" s="10">
        <v>1970</v>
      </c>
      <c r="C704" s="10" t="s">
        <v>286</v>
      </c>
      <c r="D704" s="10">
        <v>28</v>
      </c>
      <c r="E704" s="10">
        <v>80.790000000000006</v>
      </c>
      <c r="F704" s="11">
        <v>194.54557592592755</v>
      </c>
      <c r="G704" s="11">
        <v>1.5488429398174048</v>
      </c>
      <c r="H704" s="12">
        <v>95.55929872685374</v>
      </c>
      <c r="I704" s="10">
        <v>379</v>
      </c>
    </row>
    <row r="705" spans="1:9" x14ac:dyDescent="0.25">
      <c r="A705" s="10">
        <v>562</v>
      </c>
      <c r="B705" s="10">
        <v>1963</v>
      </c>
      <c r="C705" s="10" t="s">
        <v>287</v>
      </c>
      <c r="D705" s="10">
        <v>1</v>
      </c>
      <c r="E705" s="10">
        <v>4.99</v>
      </c>
      <c r="F705" s="11">
        <v>193.54557592592755</v>
      </c>
      <c r="G705" s="11">
        <v>13.548842939817405</v>
      </c>
      <c r="H705" s="12">
        <v>73.55929872685374</v>
      </c>
      <c r="I705" s="10">
        <v>18</v>
      </c>
    </row>
    <row r="706" spans="1:9" x14ac:dyDescent="0.25">
      <c r="A706" s="10">
        <v>23</v>
      </c>
      <c r="B706" s="10">
        <v>1940</v>
      </c>
      <c r="C706" s="10" t="s">
        <v>286</v>
      </c>
      <c r="D706" s="10">
        <v>1</v>
      </c>
      <c r="E706" s="10">
        <v>2</v>
      </c>
      <c r="F706" s="11">
        <v>193.54557592592755</v>
      </c>
      <c r="G706" s="11">
        <v>10.548842939817405</v>
      </c>
      <c r="H706" s="12">
        <v>93.55929872685374</v>
      </c>
      <c r="I706" s="10">
        <v>366</v>
      </c>
    </row>
    <row r="707" spans="1:9" x14ac:dyDescent="0.25">
      <c r="A707" s="10">
        <v>547</v>
      </c>
      <c r="B707" s="10">
        <v>1964</v>
      </c>
      <c r="C707" s="10" t="s">
        <v>287</v>
      </c>
      <c r="D707" s="10">
        <v>1</v>
      </c>
      <c r="E707" s="10">
        <v>0.99</v>
      </c>
      <c r="F707" s="11">
        <v>192.54557592592755</v>
      </c>
      <c r="G707" s="11">
        <v>8.5488429398174048</v>
      </c>
      <c r="H707" s="12">
        <v>81.55929872685374</v>
      </c>
      <c r="I707" s="10">
        <v>36</v>
      </c>
    </row>
    <row r="708" spans="1:9" x14ac:dyDescent="0.25">
      <c r="A708" s="10">
        <v>507</v>
      </c>
      <c r="B708" s="10">
        <v>1989</v>
      </c>
      <c r="C708" s="10" t="s">
        <v>286</v>
      </c>
      <c r="D708" s="10">
        <v>2</v>
      </c>
      <c r="E708" s="10">
        <v>21.99</v>
      </c>
      <c r="F708" s="11">
        <v>192.54557592592755</v>
      </c>
      <c r="G708" s="11">
        <v>3.5488429398174048</v>
      </c>
      <c r="H708" s="12">
        <v>102.55929872685374</v>
      </c>
      <c r="I708" s="10">
        <v>43</v>
      </c>
    </row>
    <row r="709" spans="1:9" x14ac:dyDescent="0.25">
      <c r="A709" s="10">
        <v>551</v>
      </c>
      <c r="B709" s="10">
        <v>1957</v>
      </c>
      <c r="C709" s="10" t="s">
        <v>287</v>
      </c>
      <c r="D709" s="10">
        <v>8</v>
      </c>
      <c r="E709" s="10">
        <v>23.97</v>
      </c>
      <c r="F709" s="11">
        <v>192.54557592592755</v>
      </c>
      <c r="G709" s="11">
        <v>1.5488429398174048</v>
      </c>
      <c r="H709" s="12">
        <v>68.55929872685374</v>
      </c>
      <c r="I709" s="10">
        <v>780</v>
      </c>
    </row>
    <row r="710" spans="1:9" x14ac:dyDescent="0.25">
      <c r="A710" s="10">
        <v>645</v>
      </c>
      <c r="B710" s="10">
        <v>1949</v>
      </c>
      <c r="C710" s="10" t="s">
        <v>287</v>
      </c>
      <c r="D710" s="10">
        <v>75</v>
      </c>
      <c r="E710" s="10">
        <v>3084.42</v>
      </c>
      <c r="F710" s="11">
        <v>192.54557592592755</v>
      </c>
      <c r="G710" s="11">
        <v>1.5488429398174048</v>
      </c>
      <c r="H710" s="12">
        <v>12.55929872685374</v>
      </c>
      <c r="I710" s="10">
        <v>431</v>
      </c>
    </row>
    <row r="711" spans="1:9" x14ac:dyDescent="0.25">
      <c r="A711" s="10">
        <v>735</v>
      </c>
      <c r="B711" s="10">
        <v>1953</v>
      </c>
      <c r="C711" s="10" t="s">
        <v>287</v>
      </c>
      <c r="D711" s="10">
        <v>12</v>
      </c>
      <c r="E711" s="10">
        <v>87.89</v>
      </c>
      <c r="F711" s="11">
        <v>186.54557592592755</v>
      </c>
      <c r="G711" s="11">
        <v>4.5488429398174048</v>
      </c>
      <c r="H711" s="12">
        <v>36.55929872685374</v>
      </c>
      <c r="I711" s="10">
        <v>106</v>
      </c>
    </row>
    <row r="712" spans="1:9" x14ac:dyDescent="0.25">
      <c r="A712" s="10">
        <v>62</v>
      </c>
      <c r="B712" s="10">
        <v>1964</v>
      </c>
      <c r="C712" s="10" t="s">
        <v>287</v>
      </c>
      <c r="D712" s="10">
        <v>12</v>
      </c>
      <c r="E712" s="10">
        <v>88.88</v>
      </c>
      <c r="F712" s="11">
        <v>185.54557592592755</v>
      </c>
      <c r="G712" s="11">
        <v>1.5488429398174048</v>
      </c>
      <c r="H712" s="12">
        <v>75.55929872685374</v>
      </c>
      <c r="I712" s="10">
        <v>65</v>
      </c>
    </row>
    <row r="713" spans="1:9" x14ac:dyDescent="0.25">
      <c r="A713" s="10">
        <v>738</v>
      </c>
      <c r="B713" s="10">
        <v>1974</v>
      </c>
      <c r="C713" s="10" t="s">
        <v>287</v>
      </c>
      <c r="D713" s="10">
        <v>1</v>
      </c>
      <c r="E713" s="10">
        <v>1</v>
      </c>
      <c r="F713" s="11">
        <v>181.54557592592755</v>
      </c>
      <c r="G713" s="11">
        <v>14.548842939817405</v>
      </c>
      <c r="H713" s="12">
        <v>158.55929872685374</v>
      </c>
      <c r="I713" s="10">
        <v>171</v>
      </c>
    </row>
    <row r="714" spans="1:9" x14ac:dyDescent="0.25">
      <c r="A714" s="10">
        <v>46</v>
      </c>
      <c r="B714" s="10">
        <v>1966</v>
      </c>
      <c r="C714" s="10" t="s">
        <v>286</v>
      </c>
      <c r="D714" s="10">
        <v>3</v>
      </c>
      <c r="E714" s="10">
        <v>5.99</v>
      </c>
      <c r="F714" s="11">
        <v>179.54557592592755</v>
      </c>
      <c r="G714" s="11">
        <v>7.5488429398174048</v>
      </c>
      <c r="H714" s="12">
        <v>117.55929872685374</v>
      </c>
      <c r="I714" s="10">
        <v>213</v>
      </c>
    </row>
    <row r="715" spans="1:9" x14ac:dyDescent="0.25">
      <c r="A715" s="10">
        <v>664</v>
      </c>
      <c r="B715" s="10">
        <v>1956</v>
      </c>
      <c r="C715" s="10" t="s">
        <v>286</v>
      </c>
      <c r="D715" s="10">
        <v>26</v>
      </c>
      <c r="E715" s="10">
        <v>250.88</v>
      </c>
      <c r="F715" s="11">
        <v>179.54557592592755</v>
      </c>
      <c r="G715" s="11">
        <v>1.5488429398174048</v>
      </c>
      <c r="H715" s="12">
        <v>17.55929872685374</v>
      </c>
      <c r="I715" s="10">
        <v>347</v>
      </c>
    </row>
    <row r="716" spans="1:9" x14ac:dyDescent="0.25">
      <c r="A716" s="10">
        <v>742</v>
      </c>
      <c r="B716" s="10">
        <v>1970</v>
      </c>
      <c r="C716" s="10" t="s">
        <v>286</v>
      </c>
      <c r="D716" s="10">
        <v>2</v>
      </c>
      <c r="E716" s="10">
        <v>3</v>
      </c>
      <c r="F716" s="11">
        <v>176.54557592592755</v>
      </c>
      <c r="G716" s="11">
        <v>1.5488429398174048</v>
      </c>
      <c r="H716" s="12">
        <v>80.55929872685374</v>
      </c>
      <c r="I716" s="10">
        <v>201</v>
      </c>
    </row>
    <row r="717" spans="1:9" x14ac:dyDescent="0.25">
      <c r="A717" s="10">
        <v>198</v>
      </c>
      <c r="B717" s="10">
        <v>1949</v>
      </c>
      <c r="C717" s="10" t="s">
        <v>286</v>
      </c>
      <c r="D717" s="10">
        <v>13</v>
      </c>
      <c r="E717" s="10">
        <v>71.930000000000007</v>
      </c>
      <c r="F717" s="11">
        <v>175.54557592592755</v>
      </c>
      <c r="G717" s="11">
        <v>0.54884293981740484</v>
      </c>
      <c r="H717" s="12">
        <v>38.55929872685374</v>
      </c>
      <c r="I717" s="10">
        <v>181</v>
      </c>
    </row>
    <row r="718" spans="1:9" x14ac:dyDescent="0.25">
      <c r="A718" s="10">
        <v>64</v>
      </c>
      <c r="B718" s="10">
        <v>1957</v>
      </c>
      <c r="C718" s="10" t="s">
        <v>287</v>
      </c>
      <c r="D718" s="10">
        <v>40</v>
      </c>
      <c r="E718" s="10">
        <v>329.67</v>
      </c>
      <c r="F718" s="11">
        <v>172.54557592592755</v>
      </c>
      <c r="G718" s="11">
        <v>1.5488429398174048</v>
      </c>
      <c r="H718" s="12">
        <v>21.55929872685374</v>
      </c>
      <c r="I718" s="10">
        <v>270</v>
      </c>
    </row>
    <row r="719" spans="1:9" x14ac:dyDescent="0.25">
      <c r="A719" s="10">
        <v>755</v>
      </c>
      <c r="B719" s="10">
        <v>1960</v>
      </c>
      <c r="C719" s="10" t="s">
        <v>287</v>
      </c>
      <c r="D719" s="10">
        <v>4</v>
      </c>
      <c r="E719" s="10">
        <v>11.97</v>
      </c>
      <c r="F719" s="11">
        <v>172.54557592592755</v>
      </c>
      <c r="G719" s="11">
        <v>1.5488429398174048</v>
      </c>
      <c r="H719" s="12">
        <v>121.55929872685374</v>
      </c>
      <c r="I719" s="10">
        <v>208</v>
      </c>
    </row>
    <row r="720" spans="1:9" x14ac:dyDescent="0.25">
      <c r="A720" s="10">
        <v>115</v>
      </c>
      <c r="B720" s="10">
        <v>1966</v>
      </c>
      <c r="C720" s="10" t="s">
        <v>286</v>
      </c>
      <c r="D720" s="10">
        <v>1</v>
      </c>
      <c r="E720" s="10">
        <v>9.99</v>
      </c>
      <c r="F720" s="11">
        <v>171.54557592592755</v>
      </c>
      <c r="G720" s="11">
        <v>28.548842939817405</v>
      </c>
      <c r="H720" s="12">
        <v>162.55929872685374</v>
      </c>
      <c r="I720" s="10">
        <v>13</v>
      </c>
    </row>
    <row r="721" spans="1:9" x14ac:dyDescent="0.25">
      <c r="A721" s="10">
        <v>168</v>
      </c>
      <c r="B721" s="10">
        <v>1967</v>
      </c>
      <c r="C721" s="10" t="s">
        <v>286</v>
      </c>
      <c r="D721" s="10">
        <v>4</v>
      </c>
      <c r="E721" s="10">
        <v>22.97</v>
      </c>
      <c r="F721" s="11">
        <v>170.54557592592755</v>
      </c>
      <c r="G721" s="11">
        <v>6.5488429398174048</v>
      </c>
      <c r="H721" s="12">
        <v>48.55929872685374</v>
      </c>
      <c r="I721" s="10">
        <v>19</v>
      </c>
    </row>
    <row r="722" spans="1:9" x14ac:dyDescent="0.25">
      <c r="A722" s="10">
        <v>241</v>
      </c>
      <c r="B722" s="10">
        <v>1952</v>
      </c>
      <c r="C722" s="10" t="s">
        <v>286</v>
      </c>
      <c r="D722" s="10">
        <v>17</v>
      </c>
      <c r="E722" s="10">
        <v>75.86</v>
      </c>
      <c r="F722" s="11">
        <v>170.54557592592755</v>
      </c>
      <c r="G722" s="11">
        <v>2.5488429398174048</v>
      </c>
      <c r="H722" s="12">
        <v>6.5592987268537399</v>
      </c>
      <c r="I722" s="10">
        <v>321</v>
      </c>
    </row>
    <row r="723" spans="1:9" x14ac:dyDescent="0.25">
      <c r="A723" s="10">
        <v>249</v>
      </c>
      <c r="B723" s="10">
        <v>1951</v>
      </c>
      <c r="C723" s="10" t="s">
        <v>287</v>
      </c>
      <c r="D723" s="10">
        <v>1</v>
      </c>
      <c r="E723" s="10">
        <v>0.99</v>
      </c>
      <c r="F723" s="11">
        <v>169.54557592592755</v>
      </c>
      <c r="G723" s="11">
        <v>25.548842939817405</v>
      </c>
      <c r="H723" s="12">
        <v>153.55929872685374</v>
      </c>
      <c r="I723" s="10">
        <v>17</v>
      </c>
    </row>
    <row r="724" spans="1:9" x14ac:dyDescent="0.25">
      <c r="A724" s="10">
        <v>254</v>
      </c>
      <c r="B724" s="10">
        <v>1944</v>
      </c>
      <c r="C724" s="10" t="s">
        <v>287</v>
      </c>
      <c r="D724" s="10">
        <v>2</v>
      </c>
      <c r="E724" s="10">
        <v>6.99</v>
      </c>
      <c r="F724" s="11">
        <v>169.54557592592755</v>
      </c>
      <c r="G724" s="11">
        <v>23.548842939817405</v>
      </c>
      <c r="H724" s="12">
        <v>122.55929872685374</v>
      </c>
      <c r="I724" s="10">
        <v>314</v>
      </c>
    </row>
    <row r="725" spans="1:9" x14ac:dyDescent="0.25">
      <c r="A725" s="10">
        <v>96</v>
      </c>
      <c r="B725" s="10">
        <v>1970</v>
      </c>
      <c r="C725" s="10" t="s">
        <v>287</v>
      </c>
      <c r="D725" s="10">
        <v>58</v>
      </c>
      <c r="E725" s="10">
        <v>566.46</v>
      </c>
      <c r="F725" s="11">
        <v>169.54557592592755</v>
      </c>
      <c r="G725" s="11">
        <v>2.5488429398174048</v>
      </c>
      <c r="H725" s="12">
        <v>7.5592987268537399</v>
      </c>
      <c r="I725" s="10">
        <v>178</v>
      </c>
    </row>
    <row r="726" spans="1:9" x14ac:dyDescent="0.25">
      <c r="A726" s="10">
        <v>179</v>
      </c>
      <c r="B726" s="10">
        <v>1950</v>
      </c>
      <c r="C726" s="10" t="s">
        <v>286</v>
      </c>
      <c r="D726" s="10">
        <v>53</v>
      </c>
      <c r="E726" s="10">
        <v>300.57</v>
      </c>
      <c r="F726" s="11">
        <v>169.54557592592755</v>
      </c>
      <c r="G726" s="11">
        <v>2.5488429398174048</v>
      </c>
      <c r="H726" s="12">
        <v>4.5592987268537399</v>
      </c>
      <c r="I726" s="10">
        <v>287</v>
      </c>
    </row>
    <row r="727" spans="1:9" x14ac:dyDescent="0.25">
      <c r="A727" s="10">
        <v>231</v>
      </c>
      <c r="B727" s="10">
        <v>1956</v>
      </c>
      <c r="C727" s="10" t="s">
        <v>287</v>
      </c>
      <c r="D727" s="10">
        <v>1</v>
      </c>
      <c r="E727" s="10">
        <v>0.99</v>
      </c>
      <c r="F727" s="11">
        <v>169.54557592592755</v>
      </c>
      <c r="G727" s="11">
        <v>2.5488429398174048</v>
      </c>
      <c r="H727" s="12">
        <v>6.5592987268537399</v>
      </c>
      <c r="I727" s="10">
        <v>45</v>
      </c>
    </row>
    <row r="728" spans="1:9" x14ac:dyDescent="0.25">
      <c r="A728" s="10">
        <v>534</v>
      </c>
      <c r="B728" s="10">
        <v>1960</v>
      </c>
      <c r="C728" s="10" t="s">
        <v>286</v>
      </c>
      <c r="D728" s="10">
        <v>2</v>
      </c>
      <c r="E728" s="10">
        <v>4.99</v>
      </c>
      <c r="F728" s="11">
        <v>168.54557592592755</v>
      </c>
      <c r="G728" s="11">
        <v>14.548842939817405</v>
      </c>
      <c r="H728" s="12">
        <v>134.55929872685374</v>
      </c>
      <c r="I728" s="10">
        <v>144</v>
      </c>
    </row>
    <row r="729" spans="1:9" x14ac:dyDescent="0.25">
      <c r="A729" s="10">
        <v>638</v>
      </c>
      <c r="B729" s="10">
        <v>1945</v>
      </c>
      <c r="C729" s="10" t="s">
        <v>286</v>
      </c>
      <c r="D729" s="10">
        <v>23</v>
      </c>
      <c r="E729" s="10">
        <v>197.84</v>
      </c>
      <c r="F729" s="11">
        <v>168.54557592592755</v>
      </c>
      <c r="G729" s="11">
        <v>1.5488429398174048</v>
      </c>
      <c r="H729" s="12">
        <v>7.5592987268537399</v>
      </c>
      <c r="I729" s="10">
        <v>266</v>
      </c>
    </row>
    <row r="730" spans="1:9" x14ac:dyDescent="0.25">
      <c r="A730" s="10">
        <v>794</v>
      </c>
      <c r="B730" s="10">
        <v>1940</v>
      </c>
      <c r="C730" s="10" t="s">
        <v>286</v>
      </c>
      <c r="D730" s="10">
        <v>18</v>
      </c>
      <c r="E730" s="10">
        <v>559.83000000000004</v>
      </c>
      <c r="F730" s="11">
        <v>167.54557592592755</v>
      </c>
      <c r="G730" s="11">
        <v>23.548842939817405</v>
      </c>
      <c r="H730" s="12">
        <v>106.55929872685374</v>
      </c>
      <c r="I730" s="10">
        <v>59</v>
      </c>
    </row>
    <row r="731" spans="1:9" x14ac:dyDescent="0.25">
      <c r="A731" s="10">
        <v>494</v>
      </c>
      <c r="B731" s="10">
        <v>1970</v>
      </c>
      <c r="C731" s="10" t="s">
        <v>286</v>
      </c>
      <c r="D731" s="10">
        <v>5</v>
      </c>
      <c r="E731" s="10">
        <v>17.95</v>
      </c>
      <c r="F731" s="11">
        <v>167.54557592592755</v>
      </c>
      <c r="G731" s="11">
        <v>13.548842939817405</v>
      </c>
      <c r="H731" s="12">
        <v>140.55929872685374</v>
      </c>
      <c r="I731" s="10">
        <v>116</v>
      </c>
    </row>
    <row r="732" spans="1:9" x14ac:dyDescent="0.25">
      <c r="A732" s="10">
        <v>925</v>
      </c>
      <c r="B732" s="10">
        <v>1961</v>
      </c>
      <c r="C732" s="10" t="s">
        <v>287</v>
      </c>
      <c r="D732" s="10">
        <v>5</v>
      </c>
      <c r="E732" s="10">
        <v>12.99</v>
      </c>
      <c r="F732" s="11">
        <v>167.54557592592755</v>
      </c>
      <c r="G732" s="11">
        <v>3.5488429398174048</v>
      </c>
      <c r="H732" s="12">
        <v>28.55929872685374</v>
      </c>
      <c r="I732" s="10">
        <v>269</v>
      </c>
    </row>
    <row r="733" spans="1:9" x14ac:dyDescent="0.25">
      <c r="A733" s="10">
        <v>623</v>
      </c>
      <c r="B733" s="10">
        <v>1955</v>
      </c>
      <c r="C733" s="10" t="s">
        <v>286</v>
      </c>
      <c r="D733" s="10">
        <v>9</v>
      </c>
      <c r="E733" s="10">
        <v>48.95</v>
      </c>
      <c r="F733" s="11">
        <v>167.54557592592755</v>
      </c>
      <c r="G733" s="11">
        <v>1.5488429398174048</v>
      </c>
      <c r="H733" s="12">
        <v>54.55929872685374</v>
      </c>
      <c r="I733" s="10">
        <v>108</v>
      </c>
    </row>
    <row r="734" spans="1:9" x14ac:dyDescent="0.25">
      <c r="A734" s="10">
        <v>604</v>
      </c>
      <c r="B734" s="10">
        <v>1951</v>
      </c>
      <c r="C734" s="10" t="s">
        <v>286</v>
      </c>
      <c r="D734" s="10">
        <v>25</v>
      </c>
      <c r="E734" s="10">
        <v>184.8</v>
      </c>
      <c r="F734" s="11">
        <v>166.54557592592755</v>
      </c>
      <c r="G734" s="11">
        <v>19.548842939817405</v>
      </c>
      <c r="H734" s="12">
        <v>64.55929872685374</v>
      </c>
      <c r="I734" s="10">
        <v>142</v>
      </c>
    </row>
    <row r="735" spans="1:9" x14ac:dyDescent="0.25">
      <c r="A735" s="10">
        <v>309</v>
      </c>
      <c r="B735" s="10">
        <v>1977</v>
      </c>
      <c r="C735" s="10" t="s">
        <v>287</v>
      </c>
      <c r="D735" s="10">
        <v>1</v>
      </c>
      <c r="E735" s="10">
        <v>9.99</v>
      </c>
      <c r="F735" s="11">
        <v>166.54557592592755</v>
      </c>
      <c r="G735" s="11">
        <v>15.548842939817405</v>
      </c>
      <c r="H735" s="12">
        <v>159.55929872685374</v>
      </c>
      <c r="I735" s="10">
        <v>55</v>
      </c>
    </row>
    <row r="736" spans="1:9" x14ac:dyDescent="0.25">
      <c r="A736" s="10">
        <v>511</v>
      </c>
      <c r="B736" s="10">
        <v>1970</v>
      </c>
      <c r="C736" s="10" t="s">
        <v>286</v>
      </c>
      <c r="D736" s="10">
        <v>5</v>
      </c>
      <c r="E736" s="10">
        <v>21.95</v>
      </c>
      <c r="F736" s="11">
        <v>166.54557592592755</v>
      </c>
      <c r="G736" s="11">
        <v>4.5488429398174048</v>
      </c>
      <c r="H736" s="12">
        <v>29.55929872685374</v>
      </c>
      <c r="I736" s="10">
        <v>49</v>
      </c>
    </row>
    <row r="737" spans="1:9" x14ac:dyDescent="0.25">
      <c r="A737" s="10">
        <v>560</v>
      </c>
      <c r="B737" s="10">
        <v>1974</v>
      </c>
      <c r="C737" s="10" t="s">
        <v>287</v>
      </c>
      <c r="D737" s="10">
        <v>5</v>
      </c>
      <c r="E737" s="10">
        <v>15.96</v>
      </c>
      <c r="F737" s="11">
        <v>166.54557592592755</v>
      </c>
      <c r="G737" s="11">
        <v>1.5488429398174048</v>
      </c>
      <c r="H737" s="12">
        <v>1.5592987268537399</v>
      </c>
      <c r="I737" s="10">
        <v>116</v>
      </c>
    </row>
    <row r="738" spans="1:9" x14ac:dyDescent="0.25">
      <c r="A738" s="10">
        <v>870</v>
      </c>
      <c r="B738" s="10">
        <v>1953</v>
      </c>
      <c r="C738" s="10" t="s">
        <v>286</v>
      </c>
      <c r="D738" s="10">
        <v>3</v>
      </c>
      <c r="E738" s="10">
        <v>3.99</v>
      </c>
      <c r="F738" s="11">
        <v>164.54557592592755</v>
      </c>
      <c r="G738" s="11">
        <v>1.5488429398174048</v>
      </c>
      <c r="H738" s="12">
        <v>7.5592987268537399</v>
      </c>
      <c r="I738" s="10">
        <v>475</v>
      </c>
    </row>
    <row r="739" spans="1:9" x14ac:dyDescent="0.25">
      <c r="A739" s="10">
        <v>78</v>
      </c>
      <c r="B739" s="10">
        <v>1969</v>
      </c>
      <c r="C739" s="10" t="s">
        <v>286</v>
      </c>
      <c r="D739" s="10">
        <v>7</v>
      </c>
      <c r="E739" s="10">
        <v>44.93</v>
      </c>
      <c r="F739" s="11">
        <v>162.54557592592755</v>
      </c>
      <c r="G739" s="11">
        <v>2.5488429398174048</v>
      </c>
      <c r="H739" s="12">
        <v>116.55929872685374</v>
      </c>
      <c r="I739" s="10">
        <v>20</v>
      </c>
    </row>
    <row r="740" spans="1:9" x14ac:dyDescent="0.25">
      <c r="A740" s="10">
        <v>765</v>
      </c>
      <c r="B740" s="10">
        <v>1950</v>
      </c>
      <c r="C740" s="10" t="s">
        <v>286</v>
      </c>
      <c r="D740" s="10">
        <v>3</v>
      </c>
      <c r="E740" s="10">
        <v>8.9700000000000006</v>
      </c>
      <c r="F740" s="11">
        <v>162.54557592592755</v>
      </c>
      <c r="G740" s="11">
        <v>0.54884293981740484</v>
      </c>
      <c r="H740" s="12">
        <v>10.55929872685374</v>
      </c>
      <c r="I740" s="10">
        <v>677</v>
      </c>
    </row>
    <row r="741" spans="1:9" x14ac:dyDescent="0.25">
      <c r="A741" s="10">
        <v>110</v>
      </c>
      <c r="B741" s="10">
        <v>1980</v>
      </c>
      <c r="C741" s="10" t="s">
        <v>286</v>
      </c>
      <c r="D741" s="10">
        <v>11</v>
      </c>
      <c r="E741" s="10">
        <v>46.91</v>
      </c>
      <c r="F741" s="11">
        <v>159.54557592592755</v>
      </c>
      <c r="G741" s="11">
        <v>2.5488429398174048</v>
      </c>
      <c r="H741" s="12">
        <v>11.55929872685374</v>
      </c>
      <c r="I741" s="10">
        <v>179</v>
      </c>
    </row>
    <row r="742" spans="1:9" x14ac:dyDescent="0.25">
      <c r="A742" s="10">
        <v>693</v>
      </c>
      <c r="B742" s="10">
        <v>1953</v>
      </c>
      <c r="C742" s="10" t="s">
        <v>286</v>
      </c>
      <c r="D742" s="10">
        <v>1</v>
      </c>
      <c r="E742" s="10">
        <v>1</v>
      </c>
      <c r="F742" s="11">
        <v>158.54557592592755</v>
      </c>
      <c r="G742" s="11">
        <v>13.548842939817405</v>
      </c>
      <c r="H742" s="12">
        <v>158.55929872685374</v>
      </c>
      <c r="I742" s="10">
        <v>7</v>
      </c>
    </row>
    <row r="743" spans="1:9" x14ac:dyDescent="0.25">
      <c r="A743" s="10">
        <v>100</v>
      </c>
      <c r="B743" s="10">
        <v>1970</v>
      </c>
      <c r="C743" s="10" t="s">
        <v>287</v>
      </c>
      <c r="D743" s="10">
        <v>11</v>
      </c>
      <c r="E743" s="10">
        <v>208.95</v>
      </c>
      <c r="F743" s="11">
        <v>157.54557592592755</v>
      </c>
      <c r="G743" s="11">
        <v>20.548842939817405</v>
      </c>
      <c r="H743" s="12">
        <v>45.55929872685374</v>
      </c>
      <c r="I743" s="10">
        <v>35</v>
      </c>
    </row>
    <row r="744" spans="1:9" x14ac:dyDescent="0.25">
      <c r="A744" s="10">
        <v>788</v>
      </c>
      <c r="B744" s="10">
        <v>1953</v>
      </c>
      <c r="C744" s="10" t="s">
        <v>286</v>
      </c>
      <c r="D744" s="10">
        <v>8</v>
      </c>
      <c r="E744" s="10">
        <v>50.96</v>
      </c>
      <c r="F744" s="11">
        <v>157.54557592592755</v>
      </c>
      <c r="G744" s="11">
        <v>1.5488429398174048</v>
      </c>
      <c r="H744" s="12">
        <v>19.55929872685374</v>
      </c>
      <c r="I744" s="10">
        <v>44</v>
      </c>
    </row>
    <row r="745" spans="1:9" x14ac:dyDescent="0.25">
      <c r="A745" s="10">
        <v>471</v>
      </c>
      <c r="B745" s="10">
        <v>1946</v>
      </c>
      <c r="C745" s="10" t="s">
        <v>286</v>
      </c>
      <c r="D745" s="10">
        <v>12</v>
      </c>
      <c r="E745" s="10">
        <v>21.91</v>
      </c>
      <c r="F745" s="11">
        <v>156.54557592592755</v>
      </c>
      <c r="G745" s="11">
        <v>22.548842939817405</v>
      </c>
      <c r="H745" s="12">
        <v>60.55929872685374</v>
      </c>
      <c r="I745" s="10">
        <v>50</v>
      </c>
    </row>
    <row r="746" spans="1:9" x14ac:dyDescent="0.25">
      <c r="A746" s="10">
        <v>789</v>
      </c>
      <c r="B746" s="10">
        <v>1954</v>
      </c>
      <c r="C746" s="10" t="s">
        <v>286</v>
      </c>
      <c r="D746" s="10">
        <v>20</v>
      </c>
      <c r="E746" s="10">
        <v>136.94</v>
      </c>
      <c r="F746" s="11">
        <v>156.54557592592755</v>
      </c>
      <c r="G746" s="11">
        <v>4.5488429398174048</v>
      </c>
      <c r="H746" s="12">
        <v>10.55929872685374</v>
      </c>
      <c r="I746" s="10">
        <v>81</v>
      </c>
    </row>
    <row r="747" spans="1:9" x14ac:dyDescent="0.25">
      <c r="A747" s="10">
        <v>440</v>
      </c>
      <c r="B747" s="10">
        <v>1973</v>
      </c>
      <c r="C747" s="10" t="s">
        <v>287</v>
      </c>
      <c r="D747" s="10">
        <v>22</v>
      </c>
      <c r="E747" s="10">
        <v>252.81</v>
      </c>
      <c r="F747" s="11">
        <v>156.54557592592755</v>
      </c>
      <c r="G747" s="11">
        <v>1.5488429398174048</v>
      </c>
      <c r="H747" s="12">
        <v>12.55929872685374</v>
      </c>
      <c r="I747" s="10">
        <v>742</v>
      </c>
    </row>
    <row r="748" spans="1:9" x14ac:dyDescent="0.25">
      <c r="A748" s="10">
        <v>48</v>
      </c>
      <c r="B748" s="10">
        <v>1995</v>
      </c>
      <c r="C748" s="10" t="s">
        <v>286</v>
      </c>
      <c r="D748" s="10">
        <v>1</v>
      </c>
      <c r="E748" s="10">
        <v>2.99</v>
      </c>
      <c r="F748" s="11">
        <v>155.54557592592755</v>
      </c>
      <c r="G748" s="11">
        <v>4.5488429398174048</v>
      </c>
      <c r="H748" s="12">
        <v>4.5592987268537399</v>
      </c>
      <c r="I748" s="10">
        <v>6</v>
      </c>
    </row>
    <row r="749" spans="1:9" x14ac:dyDescent="0.25">
      <c r="A749" s="10">
        <v>477</v>
      </c>
      <c r="B749" s="10">
        <v>1970</v>
      </c>
      <c r="C749" s="10" t="s">
        <v>286</v>
      </c>
      <c r="D749" s="10">
        <v>1</v>
      </c>
      <c r="E749" s="10">
        <v>0.99</v>
      </c>
      <c r="F749" s="11">
        <v>154.54557592592755</v>
      </c>
      <c r="G749" s="11">
        <v>1.5488429398174048</v>
      </c>
      <c r="H749" s="12">
        <v>133.55929872685374</v>
      </c>
      <c r="I749" s="10">
        <v>215</v>
      </c>
    </row>
    <row r="750" spans="1:9" x14ac:dyDescent="0.25">
      <c r="A750" s="10">
        <v>584</v>
      </c>
      <c r="B750" s="10">
        <v>1946</v>
      </c>
      <c r="C750" s="10" t="s">
        <v>287</v>
      </c>
      <c r="D750" s="10">
        <v>6</v>
      </c>
      <c r="E750" s="10">
        <v>44.97</v>
      </c>
      <c r="F750" s="11">
        <v>154.54557592592755</v>
      </c>
      <c r="G750" s="11">
        <v>1.5488429398174048</v>
      </c>
      <c r="H750" s="12">
        <v>94.55929872685374</v>
      </c>
      <c r="I750" s="10">
        <v>633</v>
      </c>
    </row>
    <row r="751" spans="1:9" x14ac:dyDescent="0.25">
      <c r="A751" s="10">
        <v>780</v>
      </c>
      <c r="B751" s="10">
        <v>1955</v>
      </c>
      <c r="C751" s="10" t="s">
        <v>287</v>
      </c>
      <c r="D751" s="10">
        <v>19</v>
      </c>
      <c r="E751" s="10">
        <v>183.82</v>
      </c>
      <c r="F751" s="11">
        <v>154.54557592592755</v>
      </c>
      <c r="G751" s="11">
        <v>0.54884293981740484</v>
      </c>
      <c r="H751" s="12">
        <v>102.55929872685374</v>
      </c>
      <c r="I751" s="10">
        <v>1733</v>
      </c>
    </row>
    <row r="752" spans="1:9" x14ac:dyDescent="0.25">
      <c r="A752" s="10">
        <v>299</v>
      </c>
      <c r="B752" s="10">
        <v>1950</v>
      </c>
      <c r="C752" s="10" t="s">
        <v>286</v>
      </c>
      <c r="D752" s="10">
        <v>2</v>
      </c>
      <c r="E752" s="10">
        <v>2</v>
      </c>
      <c r="F752" s="11">
        <v>153.54557592592755</v>
      </c>
      <c r="G752" s="11">
        <v>19.548842939817405</v>
      </c>
      <c r="H752" s="12">
        <v>151.55929872685374</v>
      </c>
      <c r="I752" s="10">
        <v>6</v>
      </c>
    </row>
    <row r="753" spans="1:9" x14ac:dyDescent="0.25">
      <c r="A753" s="10">
        <v>955</v>
      </c>
      <c r="B753" s="10">
        <v>1959</v>
      </c>
      <c r="C753" s="10" t="s">
        <v>286</v>
      </c>
      <c r="D753" s="10">
        <v>6</v>
      </c>
      <c r="E753" s="10">
        <v>17.95</v>
      </c>
      <c r="F753" s="11">
        <v>151.54557592592755</v>
      </c>
      <c r="G753" s="11">
        <v>10.548842939817405</v>
      </c>
      <c r="H753" s="12">
        <v>10.55929872685374</v>
      </c>
      <c r="I753" s="10">
        <v>26</v>
      </c>
    </row>
    <row r="754" spans="1:9" x14ac:dyDescent="0.25">
      <c r="A754" s="10">
        <v>960</v>
      </c>
      <c r="B754" s="10">
        <v>1967</v>
      </c>
      <c r="C754" s="10" t="s">
        <v>287</v>
      </c>
      <c r="D754" s="10">
        <v>6</v>
      </c>
      <c r="E754" s="10">
        <v>14.98</v>
      </c>
      <c r="F754" s="11">
        <v>148.54557592592755</v>
      </c>
      <c r="G754" s="11">
        <v>5.5488429398174048</v>
      </c>
      <c r="H754" s="12">
        <v>61.55929872685374</v>
      </c>
      <c r="I754" s="10">
        <v>282</v>
      </c>
    </row>
    <row r="755" spans="1:9" x14ac:dyDescent="0.25">
      <c r="A755" s="10">
        <v>297</v>
      </c>
      <c r="B755" s="10">
        <v>1970</v>
      </c>
      <c r="C755" s="10" t="s">
        <v>286</v>
      </c>
      <c r="D755" s="10">
        <v>1</v>
      </c>
      <c r="E755" s="10">
        <v>0.99</v>
      </c>
      <c r="F755" s="11">
        <v>148.54557592592755</v>
      </c>
      <c r="G755" s="11">
        <v>1.5488429398174048</v>
      </c>
      <c r="H755" s="12">
        <v>140.55929872685374</v>
      </c>
      <c r="I755" s="10">
        <v>19</v>
      </c>
    </row>
    <row r="756" spans="1:9" x14ac:dyDescent="0.25">
      <c r="A756" s="10">
        <v>988</v>
      </c>
      <c r="B756" s="10">
        <v>1953</v>
      </c>
      <c r="C756" s="10" t="s">
        <v>287</v>
      </c>
      <c r="D756" s="10">
        <v>17</v>
      </c>
      <c r="E756" s="10">
        <v>56.83</v>
      </c>
      <c r="F756" s="11">
        <v>148.54557592592755</v>
      </c>
      <c r="G756" s="11">
        <v>1.5488429398174048</v>
      </c>
      <c r="H756" s="12">
        <v>48.55929872685374</v>
      </c>
      <c r="I756" s="10">
        <v>165</v>
      </c>
    </row>
    <row r="757" spans="1:9" x14ac:dyDescent="0.25">
      <c r="A757" s="10">
        <v>328</v>
      </c>
      <c r="B757" s="10">
        <v>1966</v>
      </c>
      <c r="C757" s="10" t="s">
        <v>286</v>
      </c>
      <c r="D757" s="10">
        <v>2</v>
      </c>
      <c r="E757" s="10">
        <v>3.98</v>
      </c>
      <c r="F757" s="11">
        <v>143.54557592592755</v>
      </c>
      <c r="G757" s="11">
        <v>3.5488429398174048</v>
      </c>
      <c r="H757" s="12">
        <v>142.55929872685374</v>
      </c>
      <c r="I757" s="10">
        <v>11</v>
      </c>
    </row>
    <row r="758" spans="1:9" x14ac:dyDescent="0.25">
      <c r="A758" s="10">
        <v>404</v>
      </c>
      <c r="B758" s="10">
        <v>1963</v>
      </c>
      <c r="C758" s="10" t="s">
        <v>286</v>
      </c>
      <c r="D758" s="10">
        <v>4</v>
      </c>
      <c r="E758" s="10">
        <v>12.96</v>
      </c>
      <c r="F758" s="11">
        <v>140.54557592592755</v>
      </c>
      <c r="G758" s="11">
        <v>18.548842939817405</v>
      </c>
      <c r="H758" s="12">
        <v>140.55929872685374</v>
      </c>
      <c r="I758" s="10">
        <v>11</v>
      </c>
    </row>
    <row r="759" spans="1:9" x14ac:dyDescent="0.25">
      <c r="A759" s="10">
        <v>940</v>
      </c>
      <c r="B759" s="10">
        <v>1971</v>
      </c>
      <c r="C759" s="10" t="s">
        <v>287</v>
      </c>
      <c r="D759" s="10">
        <v>20</v>
      </c>
      <c r="E759" s="10">
        <v>489.88</v>
      </c>
      <c r="F759" s="11">
        <v>140.54557592592755</v>
      </c>
      <c r="G759" s="11">
        <v>2.5488429398174048</v>
      </c>
      <c r="H759" s="12">
        <v>16.55929872685374</v>
      </c>
      <c r="I759" s="10">
        <v>170</v>
      </c>
    </row>
    <row r="760" spans="1:9" x14ac:dyDescent="0.25">
      <c r="A760" s="10">
        <v>361</v>
      </c>
      <c r="B760" s="10">
        <v>1952</v>
      </c>
      <c r="C760" s="10" t="s">
        <v>287</v>
      </c>
      <c r="D760" s="10">
        <v>1</v>
      </c>
      <c r="E760" s="10">
        <v>0.99</v>
      </c>
      <c r="F760" s="11">
        <v>140.54557592592755</v>
      </c>
      <c r="G760" s="11">
        <v>1.5488429398174048</v>
      </c>
      <c r="H760" s="12">
        <v>113.55929872685374</v>
      </c>
      <c r="I760" s="10">
        <v>170</v>
      </c>
    </row>
    <row r="761" spans="1:9" x14ac:dyDescent="0.25">
      <c r="A761" s="10">
        <v>890</v>
      </c>
      <c r="B761" s="10">
        <v>1958</v>
      </c>
      <c r="C761" s="10" t="s">
        <v>287</v>
      </c>
      <c r="D761" s="10">
        <v>1</v>
      </c>
      <c r="E761" s="10">
        <v>0.99</v>
      </c>
      <c r="F761" s="11">
        <v>140.54557592592755</v>
      </c>
      <c r="G761" s="11">
        <v>1.5488429398174048</v>
      </c>
      <c r="H761" s="12">
        <v>113.55929872685374</v>
      </c>
      <c r="I761" s="10">
        <v>170</v>
      </c>
    </row>
    <row r="762" spans="1:9" x14ac:dyDescent="0.25">
      <c r="A762" s="10">
        <v>397</v>
      </c>
      <c r="B762" s="10">
        <v>1954</v>
      </c>
      <c r="C762" s="10" t="s">
        <v>287</v>
      </c>
      <c r="D762" s="10">
        <v>10</v>
      </c>
      <c r="E762" s="10">
        <v>162.91</v>
      </c>
      <c r="F762" s="11">
        <v>139.54557592592755</v>
      </c>
      <c r="G762" s="11">
        <v>6.5488429398174048</v>
      </c>
      <c r="H762" s="12">
        <v>41.55929872685374</v>
      </c>
      <c r="I762" s="10">
        <v>111</v>
      </c>
    </row>
    <row r="763" spans="1:9" x14ac:dyDescent="0.25">
      <c r="A763" s="10">
        <v>989</v>
      </c>
      <c r="B763" s="10">
        <v>1964</v>
      </c>
      <c r="C763" s="10" t="s">
        <v>286</v>
      </c>
      <c r="D763" s="10">
        <v>7</v>
      </c>
      <c r="E763" s="10">
        <v>20.94</v>
      </c>
      <c r="F763" s="11">
        <v>138.54557592592755</v>
      </c>
      <c r="G763" s="11">
        <v>4.5488429398174048</v>
      </c>
      <c r="H763" s="12">
        <v>32.55929872685374</v>
      </c>
      <c r="I763" s="10">
        <v>93</v>
      </c>
    </row>
    <row r="764" spans="1:9" x14ac:dyDescent="0.25">
      <c r="A764" s="10">
        <v>298</v>
      </c>
      <c r="B764" s="10">
        <v>1955</v>
      </c>
      <c r="C764" s="10" t="s">
        <v>287</v>
      </c>
      <c r="D764" s="10">
        <v>16</v>
      </c>
      <c r="E764" s="10">
        <v>245.84</v>
      </c>
      <c r="F764" s="11">
        <v>136.54557592592755</v>
      </c>
      <c r="G764" s="11">
        <v>29.548842939817405</v>
      </c>
      <c r="H764" s="12">
        <v>108.55929872685374</v>
      </c>
      <c r="I764" s="10">
        <v>21</v>
      </c>
    </row>
    <row r="765" spans="1:9" x14ac:dyDescent="0.25">
      <c r="A765" s="10">
        <v>908</v>
      </c>
      <c r="B765" s="10">
        <v>1954</v>
      </c>
      <c r="C765" s="10" t="s">
        <v>286</v>
      </c>
      <c r="D765" s="10">
        <v>4</v>
      </c>
      <c r="E765" s="10">
        <v>10.98</v>
      </c>
      <c r="F765" s="11">
        <v>136.54557592592755</v>
      </c>
      <c r="G765" s="11">
        <v>17.548842939817405</v>
      </c>
      <c r="H765" s="12">
        <v>74.55929872685374</v>
      </c>
      <c r="I765" s="10">
        <v>72</v>
      </c>
    </row>
    <row r="766" spans="1:9" x14ac:dyDescent="0.25">
      <c r="A766" s="10">
        <v>367</v>
      </c>
      <c r="B766" s="10">
        <v>1968</v>
      </c>
      <c r="C766" s="10" t="s">
        <v>287</v>
      </c>
      <c r="D766" s="10">
        <v>22</v>
      </c>
      <c r="E766" s="10">
        <v>960.79</v>
      </c>
      <c r="F766" s="11">
        <v>134.54557592592755</v>
      </c>
      <c r="G766" s="11">
        <v>1.5488429398174048</v>
      </c>
      <c r="H766" s="12">
        <v>4.5592987268537399</v>
      </c>
      <c r="I766" s="10">
        <v>713</v>
      </c>
    </row>
    <row r="767" spans="1:9" x14ac:dyDescent="0.25">
      <c r="A767" s="10">
        <v>896</v>
      </c>
      <c r="B767" s="10">
        <v>1964</v>
      </c>
      <c r="C767" s="10" t="s">
        <v>287</v>
      </c>
      <c r="D767" s="10">
        <v>22</v>
      </c>
      <c r="E767" s="10">
        <v>960.79</v>
      </c>
      <c r="F767" s="11">
        <v>134.54557592592755</v>
      </c>
      <c r="G767" s="11">
        <v>1.5488429398174048</v>
      </c>
      <c r="H767" s="12">
        <v>4.5592987268537399</v>
      </c>
      <c r="I767" s="10">
        <v>713</v>
      </c>
    </row>
    <row r="768" spans="1:9" x14ac:dyDescent="0.25">
      <c r="A768" s="10">
        <v>964</v>
      </c>
      <c r="B768" s="10">
        <v>1948</v>
      </c>
      <c r="C768" s="10" t="s">
        <v>287</v>
      </c>
      <c r="D768" s="10">
        <v>5</v>
      </c>
      <c r="E768" s="10">
        <v>13.98</v>
      </c>
      <c r="F768" s="11">
        <v>134.54557592592755</v>
      </c>
      <c r="G768" s="11">
        <v>1.5488429398174048</v>
      </c>
      <c r="H768" s="12">
        <v>9.5592987268537399</v>
      </c>
      <c r="I768" s="10">
        <v>158</v>
      </c>
    </row>
    <row r="769" spans="1:9" x14ac:dyDescent="0.25">
      <c r="A769" s="10">
        <v>977</v>
      </c>
      <c r="B769" s="10">
        <v>1946</v>
      </c>
      <c r="C769" s="10" t="s">
        <v>286</v>
      </c>
      <c r="D769" s="10">
        <v>18</v>
      </c>
      <c r="E769" s="10">
        <v>106.84</v>
      </c>
      <c r="F769" s="11">
        <v>132.54557592592755</v>
      </c>
      <c r="G769" s="11">
        <v>10.548842939817405</v>
      </c>
      <c r="H769" s="12">
        <v>32.55929872685374</v>
      </c>
      <c r="I769" s="10">
        <v>35</v>
      </c>
    </row>
    <row r="770" spans="1:9" x14ac:dyDescent="0.25">
      <c r="A770" s="10">
        <v>447</v>
      </c>
      <c r="B770" s="10">
        <v>1947</v>
      </c>
      <c r="C770" s="10" t="s">
        <v>287</v>
      </c>
      <c r="D770" s="10">
        <v>1</v>
      </c>
      <c r="E770" s="10">
        <v>0.99</v>
      </c>
      <c r="F770" s="11">
        <v>132.54557592592755</v>
      </c>
      <c r="G770" s="11">
        <v>7.5488429398174048</v>
      </c>
      <c r="H770" s="12">
        <v>120.55929872685374</v>
      </c>
      <c r="I770" s="10">
        <v>12</v>
      </c>
    </row>
    <row r="771" spans="1:9" x14ac:dyDescent="0.25">
      <c r="A771" s="10">
        <v>291</v>
      </c>
      <c r="B771" s="10">
        <v>1958</v>
      </c>
      <c r="C771" s="10" t="s">
        <v>286</v>
      </c>
      <c r="D771" s="10">
        <v>1</v>
      </c>
      <c r="E771" s="10">
        <v>2</v>
      </c>
      <c r="F771" s="11">
        <v>131.54557592592755</v>
      </c>
      <c r="G771" s="11">
        <v>6.5488429398174048</v>
      </c>
      <c r="H771" s="12">
        <v>31.55929872685374</v>
      </c>
      <c r="I771" s="10">
        <v>29</v>
      </c>
    </row>
    <row r="772" spans="1:9" x14ac:dyDescent="0.25">
      <c r="A772" s="10">
        <v>451</v>
      </c>
      <c r="B772" s="10">
        <v>1962</v>
      </c>
      <c r="C772" s="10" t="s">
        <v>286</v>
      </c>
      <c r="D772" s="10">
        <v>66</v>
      </c>
      <c r="E772" s="10">
        <v>1146.5899999999999</v>
      </c>
      <c r="F772" s="11">
        <v>130.54557592592755</v>
      </c>
      <c r="G772" s="11">
        <v>1.5488429398174048</v>
      </c>
      <c r="H772" s="12">
        <v>7.5592987268537399</v>
      </c>
      <c r="I772" s="10">
        <v>302</v>
      </c>
    </row>
    <row r="773" spans="1:9" x14ac:dyDescent="0.25">
      <c r="A773" s="10">
        <v>944</v>
      </c>
      <c r="B773" s="10">
        <v>1946</v>
      </c>
      <c r="C773" s="10" t="s">
        <v>286</v>
      </c>
      <c r="D773" s="10">
        <v>14</v>
      </c>
      <c r="E773" s="10">
        <v>120.9</v>
      </c>
      <c r="F773" s="11">
        <v>129.54557592592755</v>
      </c>
      <c r="G773" s="11">
        <v>2.5488429398174048</v>
      </c>
      <c r="H773" s="12">
        <v>55.55929872685374</v>
      </c>
      <c r="I773" s="10">
        <v>124</v>
      </c>
    </row>
    <row r="774" spans="1:9" x14ac:dyDescent="0.25">
      <c r="A774" s="10">
        <v>990</v>
      </c>
      <c r="B774" s="10">
        <v>1950</v>
      </c>
      <c r="C774" s="10" t="s">
        <v>287</v>
      </c>
      <c r="D774" s="10">
        <v>19</v>
      </c>
      <c r="E774" s="10">
        <v>143.88</v>
      </c>
      <c r="F774" s="11">
        <v>129.54557592592755</v>
      </c>
      <c r="G774" s="11">
        <v>1.5488429398174048</v>
      </c>
      <c r="H774" s="12">
        <v>9.5592987268537399</v>
      </c>
      <c r="I774" s="10">
        <v>284</v>
      </c>
    </row>
    <row r="775" spans="1:9" x14ac:dyDescent="0.25">
      <c r="A775" s="10">
        <v>369</v>
      </c>
      <c r="B775" s="10">
        <v>1986</v>
      </c>
      <c r="C775" s="10" t="s">
        <v>287</v>
      </c>
      <c r="D775" s="10">
        <v>14</v>
      </c>
      <c r="E775" s="10">
        <v>100.86</v>
      </c>
      <c r="F775" s="11">
        <v>127.54557592592755</v>
      </c>
      <c r="G775" s="11">
        <v>17.548842939817405</v>
      </c>
      <c r="H775" s="12">
        <v>49.55929872685374</v>
      </c>
      <c r="I775" s="10">
        <v>142</v>
      </c>
    </row>
    <row r="776" spans="1:9" x14ac:dyDescent="0.25">
      <c r="A776" s="10">
        <v>899</v>
      </c>
      <c r="B776" s="10">
        <v>1971</v>
      </c>
      <c r="C776" s="10" t="s">
        <v>286</v>
      </c>
      <c r="D776" s="10">
        <v>14</v>
      </c>
      <c r="E776" s="10">
        <v>100.86</v>
      </c>
      <c r="F776" s="11">
        <v>127.54557592592755</v>
      </c>
      <c r="G776" s="11">
        <v>17.548842939817405</v>
      </c>
      <c r="H776" s="12">
        <v>49.55929872685374</v>
      </c>
      <c r="I776" s="10">
        <v>142</v>
      </c>
    </row>
    <row r="777" spans="1:9" x14ac:dyDescent="0.25">
      <c r="A777" s="10">
        <v>338</v>
      </c>
      <c r="B777" s="10">
        <v>1941</v>
      </c>
      <c r="C777" s="10" t="s">
        <v>287</v>
      </c>
      <c r="D777" s="10">
        <v>2</v>
      </c>
      <c r="E777" s="10">
        <v>2.99</v>
      </c>
      <c r="F777" s="11">
        <v>124.54557592592755</v>
      </c>
      <c r="G777" s="11">
        <v>24.548842939817405</v>
      </c>
      <c r="H777" s="12">
        <v>122.55929872685374</v>
      </c>
      <c r="I777" s="10">
        <v>188</v>
      </c>
    </row>
    <row r="778" spans="1:9" x14ac:dyDescent="0.25">
      <c r="A778" s="10">
        <v>413</v>
      </c>
      <c r="B778" s="10">
        <v>1949</v>
      </c>
      <c r="C778" s="10" t="s">
        <v>287</v>
      </c>
      <c r="D778" s="10">
        <v>1</v>
      </c>
      <c r="E778" s="10">
        <v>0.99</v>
      </c>
      <c r="F778" s="11">
        <v>123.54557592592755</v>
      </c>
      <c r="G778" s="11">
        <v>4.5488429398174048</v>
      </c>
      <c r="H778" s="12">
        <v>119.55929872685374</v>
      </c>
      <c r="I778" s="10">
        <v>207</v>
      </c>
    </row>
    <row r="779" spans="1:9" x14ac:dyDescent="0.25">
      <c r="A779" s="10">
        <v>965</v>
      </c>
      <c r="B779" s="10">
        <v>1953</v>
      </c>
      <c r="C779" s="10" t="s">
        <v>287</v>
      </c>
      <c r="D779" s="10">
        <v>2</v>
      </c>
      <c r="E779" s="10">
        <v>3.98</v>
      </c>
      <c r="F779" s="11">
        <v>121.54557592592755</v>
      </c>
      <c r="G779" s="11">
        <v>26.548842939817405</v>
      </c>
      <c r="H779" s="12">
        <v>74.55929872685374</v>
      </c>
      <c r="I779" s="10">
        <v>10</v>
      </c>
    </row>
    <row r="780" spans="1:9" x14ac:dyDescent="0.25">
      <c r="A780" s="10">
        <v>422</v>
      </c>
      <c r="B780" s="10">
        <v>1963</v>
      </c>
      <c r="C780" s="10" t="s">
        <v>287</v>
      </c>
      <c r="D780" s="10">
        <v>15</v>
      </c>
      <c r="E780" s="10">
        <v>106.87</v>
      </c>
      <c r="F780" s="11">
        <v>121.54557592592755</v>
      </c>
      <c r="G780" s="11">
        <v>10.548842939817405</v>
      </c>
      <c r="H780" s="12">
        <v>21.55929872685374</v>
      </c>
      <c r="I780" s="10">
        <v>154</v>
      </c>
    </row>
    <row r="781" spans="1:9" x14ac:dyDescent="0.25">
      <c r="A781" s="10">
        <v>408</v>
      </c>
      <c r="B781" s="10">
        <v>1946</v>
      </c>
      <c r="C781" s="10" t="s">
        <v>286</v>
      </c>
      <c r="D781" s="10">
        <v>2</v>
      </c>
      <c r="E781" s="10">
        <v>2.99</v>
      </c>
      <c r="F781" s="11">
        <v>121.54557592592755</v>
      </c>
      <c r="G781" s="11">
        <v>2.5488429398174048</v>
      </c>
      <c r="H781" s="12">
        <v>93.55929872685374</v>
      </c>
      <c r="I781" s="10">
        <v>141</v>
      </c>
    </row>
    <row r="782" spans="1:9" x14ac:dyDescent="0.25">
      <c r="A782" s="10">
        <v>934</v>
      </c>
      <c r="B782" s="10">
        <v>1963</v>
      </c>
      <c r="C782" s="10" t="s">
        <v>286</v>
      </c>
      <c r="D782" s="10">
        <v>1</v>
      </c>
      <c r="E782" s="10">
        <v>2.99</v>
      </c>
      <c r="F782" s="11">
        <v>120.54557592592755</v>
      </c>
      <c r="G782" s="11">
        <v>9.5488429398174048</v>
      </c>
      <c r="H782" s="12">
        <v>98.55929872685374</v>
      </c>
      <c r="I782" s="10">
        <v>34</v>
      </c>
    </row>
    <row r="783" spans="1:9" x14ac:dyDescent="0.25">
      <c r="A783" s="10">
        <v>430</v>
      </c>
      <c r="B783" s="10">
        <v>1965</v>
      </c>
      <c r="C783" s="10" t="s">
        <v>287</v>
      </c>
      <c r="D783" s="10">
        <v>7</v>
      </c>
      <c r="E783" s="10">
        <v>19.989999999999998</v>
      </c>
      <c r="F783" s="11">
        <v>120.54557592592755</v>
      </c>
      <c r="G783" s="11">
        <v>0.54884293981740495</v>
      </c>
      <c r="H783" s="12">
        <v>89.55929872685374</v>
      </c>
      <c r="I783" s="10">
        <v>261</v>
      </c>
    </row>
    <row r="784" spans="1:9" x14ac:dyDescent="0.25">
      <c r="A784" s="10">
        <v>357</v>
      </c>
      <c r="B784" s="10">
        <v>1960</v>
      </c>
      <c r="C784" s="10" t="s">
        <v>286</v>
      </c>
      <c r="D784" s="10">
        <v>6</v>
      </c>
      <c r="E784" s="10">
        <v>15.98</v>
      </c>
      <c r="F784" s="11">
        <v>119.54557592592755</v>
      </c>
      <c r="G784" s="11">
        <v>1.5488429398174048</v>
      </c>
      <c r="H784" s="12">
        <v>13.55929872685374</v>
      </c>
      <c r="I784" s="10">
        <v>158</v>
      </c>
    </row>
    <row r="785" spans="1:9" x14ac:dyDescent="0.25">
      <c r="A785" s="10">
        <v>885</v>
      </c>
      <c r="B785" s="10">
        <v>1965</v>
      </c>
      <c r="C785" s="10" t="s">
        <v>286</v>
      </c>
      <c r="D785" s="10">
        <v>6</v>
      </c>
      <c r="E785" s="10">
        <v>15.98</v>
      </c>
      <c r="F785" s="11">
        <v>119.54557592592755</v>
      </c>
      <c r="G785" s="11">
        <v>1.5488429398174048</v>
      </c>
      <c r="H785" s="12">
        <v>13.55929872685374</v>
      </c>
      <c r="I785" s="10">
        <v>158</v>
      </c>
    </row>
    <row r="786" spans="1:9" x14ac:dyDescent="0.25">
      <c r="A786" s="10">
        <v>305</v>
      </c>
      <c r="B786" s="10">
        <v>1952</v>
      </c>
      <c r="C786" s="10" t="s">
        <v>286</v>
      </c>
      <c r="D786" s="10">
        <v>20</v>
      </c>
      <c r="E786" s="10">
        <v>89.84</v>
      </c>
      <c r="F786" s="11">
        <v>118.54557592592755</v>
      </c>
      <c r="G786" s="11">
        <v>1.5488429398174048</v>
      </c>
      <c r="H786" s="12">
        <v>12.55929872685374</v>
      </c>
      <c r="I786" s="10">
        <v>239</v>
      </c>
    </row>
    <row r="787" spans="1:9" x14ac:dyDescent="0.25">
      <c r="A787" s="10">
        <v>377</v>
      </c>
      <c r="B787" s="10">
        <v>1952</v>
      </c>
      <c r="C787" s="10" t="s">
        <v>286</v>
      </c>
      <c r="D787" s="10">
        <v>3</v>
      </c>
      <c r="E787" s="10">
        <v>17.97</v>
      </c>
      <c r="F787" s="11">
        <v>116.54557592592755</v>
      </c>
      <c r="G787" s="11">
        <v>6.5488429398174048</v>
      </c>
      <c r="H787" s="12">
        <v>51.55929872685374</v>
      </c>
      <c r="I787" s="10">
        <v>177</v>
      </c>
    </row>
    <row r="788" spans="1:9" x14ac:dyDescent="0.25">
      <c r="A788" s="10">
        <v>966</v>
      </c>
      <c r="B788" s="10">
        <v>1957</v>
      </c>
      <c r="C788" s="10" t="s">
        <v>287</v>
      </c>
      <c r="D788" s="10">
        <v>18</v>
      </c>
      <c r="E788" s="10">
        <v>222.85</v>
      </c>
      <c r="F788" s="11">
        <v>116.54557592592755</v>
      </c>
      <c r="G788" s="11">
        <v>2.5488429398174048</v>
      </c>
      <c r="H788" s="12">
        <v>26.55929872685374</v>
      </c>
      <c r="I788" s="10">
        <v>150</v>
      </c>
    </row>
    <row r="789" spans="1:9" x14ac:dyDescent="0.25">
      <c r="A789" s="10">
        <v>331</v>
      </c>
      <c r="B789" s="10">
        <v>1964</v>
      </c>
      <c r="C789" s="10" t="s">
        <v>286</v>
      </c>
      <c r="D789" s="10">
        <v>3</v>
      </c>
      <c r="E789" s="10">
        <v>25.98</v>
      </c>
      <c r="F789" s="11">
        <v>116.54557592592755</v>
      </c>
      <c r="G789" s="11">
        <v>1.5488429398174048</v>
      </c>
      <c r="H789" s="12">
        <v>73.55929872685374</v>
      </c>
      <c r="I789" s="10">
        <v>205</v>
      </c>
    </row>
    <row r="790" spans="1:9" x14ac:dyDescent="0.25">
      <c r="A790" s="10">
        <v>946</v>
      </c>
      <c r="B790" s="10">
        <v>1943</v>
      </c>
      <c r="C790" s="10" t="s">
        <v>286</v>
      </c>
      <c r="D790" s="10">
        <v>14</v>
      </c>
      <c r="E790" s="10">
        <v>128.9</v>
      </c>
      <c r="F790" s="11">
        <v>115.54557592592755</v>
      </c>
      <c r="G790" s="11">
        <v>2.5488429398174048</v>
      </c>
      <c r="H790" s="12">
        <v>18.55929872685374</v>
      </c>
      <c r="I790" s="10">
        <v>39</v>
      </c>
    </row>
    <row r="791" spans="1:9" x14ac:dyDescent="0.25">
      <c r="A791" s="10">
        <v>339</v>
      </c>
      <c r="B791" s="10">
        <v>1950</v>
      </c>
      <c r="C791" s="10" t="s">
        <v>286</v>
      </c>
      <c r="D791" s="10">
        <v>2</v>
      </c>
      <c r="E791" s="10">
        <v>5.98</v>
      </c>
      <c r="F791" s="11">
        <v>115.54557592592755</v>
      </c>
      <c r="G791" s="11">
        <v>1.5488429398174048</v>
      </c>
      <c r="H791" s="12">
        <v>37.55929872685374</v>
      </c>
      <c r="I791" s="10">
        <v>124</v>
      </c>
    </row>
    <row r="792" spans="1:9" x14ac:dyDescent="0.25">
      <c r="A792" s="10">
        <v>861</v>
      </c>
      <c r="B792" s="10">
        <v>1960</v>
      </c>
      <c r="C792" s="10" t="s">
        <v>286</v>
      </c>
      <c r="D792" s="10">
        <v>2</v>
      </c>
      <c r="E792" s="10">
        <v>5.98</v>
      </c>
      <c r="F792" s="11">
        <v>115.54557592592755</v>
      </c>
      <c r="G792" s="11">
        <v>1.5488429398174048</v>
      </c>
      <c r="H792" s="12">
        <v>37.55929872685374</v>
      </c>
      <c r="I792" s="10">
        <v>124</v>
      </c>
    </row>
    <row r="793" spans="1:9" x14ac:dyDescent="0.25">
      <c r="A793" s="10">
        <v>916</v>
      </c>
      <c r="B793" s="10">
        <v>1963</v>
      </c>
      <c r="C793" s="10" t="s">
        <v>286</v>
      </c>
      <c r="D793" s="10">
        <v>18</v>
      </c>
      <c r="E793" s="10">
        <v>92.82</v>
      </c>
      <c r="F793" s="11">
        <v>113.54557592592755</v>
      </c>
      <c r="G793" s="11">
        <v>15.548842939817405</v>
      </c>
      <c r="H793" s="12">
        <v>15.55929872685374</v>
      </c>
      <c r="I793" s="10">
        <v>191</v>
      </c>
    </row>
    <row r="794" spans="1:9" x14ac:dyDescent="0.25">
      <c r="A794" s="10">
        <v>903</v>
      </c>
      <c r="B794" s="10">
        <v>1948</v>
      </c>
      <c r="C794" s="10" t="s">
        <v>286</v>
      </c>
      <c r="D794" s="10">
        <v>4</v>
      </c>
      <c r="E794" s="10">
        <v>9.99</v>
      </c>
      <c r="F794" s="11">
        <v>113.54557592592755</v>
      </c>
      <c r="G794" s="11">
        <v>13.548842939817405</v>
      </c>
      <c r="H794" s="12">
        <v>87.55929872685374</v>
      </c>
      <c r="I794" s="10">
        <v>102</v>
      </c>
    </row>
    <row r="795" spans="1:9" x14ac:dyDescent="0.25">
      <c r="A795" s="10">
        <v>425</v>
      </c>
      <c r="B795" s="10">
        <v>1982</v>
      </c>
      <c r="C795" s="10" t="s">
        <v>286</v>
      </c>
      <c r="D795" s="10">
        <v>3</v>
      </c>
      <c r="E795" s="10">
        <v>14.98</v>
      </c>
      <c r="F795" s="11">
        <v>112.54557592592755</v>
      </c>
      <c r="G795" s="11">
        <v>11.548842939817405</v>
      </c>
      <c r="H795" s="12">
        <v>15.55929872685374</v>
      </c>
      <c r="I795" s="10">
        <v>7</v>
      </c>
    </row>
    <row r="796" spans="1:9" x14ac:dyDescent="0.25">
      <c r="A796" s="10">
        <v>445</v>
      </c>
      <c r="B796" s="10">
        <v>1975</v>
      </c>
      <c r="C796" s="10" t="s">
        <v>286</v>
      </c>
      <c r="D796" s="10">
        <v>17</v>
      </c>
      <c r="E796" s="10">
        <v>187.83</v>
      </c>
      <c r="F796" s="11">
        <v>112.54557592592755</v>
      </c>
      <c r="G796" s="11">
        <v>1.5488429398174048</v>
      </c>
      <c r="H796" s="12">
        <v>17.55929872685374</v>
      </c>
      <c r="I796" s="10">
        <v>305</v>
      </c>
    </row>
    <row r="797" spans="1:9" x14ac:dyDescent="0.25">
      <c r="A797" s="10">
        <v>458</v>
      </c>
      <c r="B797" s="10">
        <v>1953</v>
      </c>
      <c r="C797" s="10" t="s">
        <v>286</v>
      </c>
      <c r="D797" s="10">
        <v>6</v>
      </c>
      <c r="E797" s="10">
        <v>183.95</v>
      </c>
      <c r="F797" s="11">
        <v>112.54557592592755</v>
      </c>
      <c r="G797" s="11">
        <v>1.5488429398174048</v>
      </c>
      <c r="H797" s="12">
        <v>29.55929872685374</v>
      </c>
      <c r="I797" s="10">
        <v>238</v>
      </c>
    </row>
    <row r="798" spans="1:9" x14ac:dyDescent="0.25">
      <c r="A798" s="10">
        <v>997</v>
      </c>
      <c r="B798" s="10">
        <v>1962</v>
      </c>
      <c r="C798" s="10" t="s">
        <v>286</v>
      </c>
      <c r="D798" s="10">
        <v>3</v>
      </c>
      <c r="E798" s="10">
        <v>10.99</v>
      </c>
      <c r="F798" s="11">
        <v>109.54557592592755</v>
      </c>
      <c r="G798" s="11">
        <v>2.5488429398174048</v>
      </c>
      <c r="H798" s="12">
        <v>58.55929872685374</v>
      </c>
      <c r="I798" s="10">
        <v>31</v>
      </c>
    </row>
    <row r="799" spans="1:9" x14ac:dyDescent="0.25">
      <c r="A799" s="10">
        <v>448</v>
      </c>
      <c r="B799" s="10">
        <v>1953</v>
      </c>
      <c r="C799" s="10" t="s">
        <v>287</v>
      </c>
      <c r="D799" s="10">
        <v>5</v>
      </c>
      <c r="E799" s="10">
        <v>11.97</v>
      </c>
      <c r="F799" s="11">
        <v>108.54557592592755</v>
      </c>
      <c r="G799" s="11">
        <v>19.548842939817405</v>
      </c>
      <c r="H799" s="12">
        <v>27.55929872685374</v>
      </c>
      <c r="I799" s="10">
        <v>21</v>
      </c>
    </row>
    <row r="800" spans="1:9" x14ac:dyDescent="0.25">
      <c r="A800" s="10">
        <v>293</v>
      </c>
      <c r="B800" s="10">
        <v>1949</v>
      </c>
      <c r="C800" s="10" t="s">
        <v>286</v>
      </c>
      <c r="D800" s="10">
        <v>51</v>
      </c>
      <c r="E800" s="10">
        <v>391.51</v>
      </c>
      <c r="F800" s="11">
        <v>108.54557592592755</v>
      </c>
      <c r="G800" s="11">
        <v>4.5488429398174048</v>
      </c>
      <c r="H800" s="12">
        <v>24.55929872685374</v>
      </c>
      <c r="I800" s="10">
        <v>767</v>
      </c>
    </row>
    <row r="801" spans="1:9" x14ac:dyDescent="0.25">
      <c r="A801" s="10">
        <v>446</v>
      </c>
      <c r="B801" s="10">
        <v>1949</v>
      </c>
      <c r="C801" s="10" t="s">
        <v>287</v>
      </c>
      <c r="D801" s="10">
        <v>1</v>
      </c>
      <c r="E801" s="10">
        <v>2</v>
      </c>
      <c r="F801" s="11">
        <v>104.54557592592755</v>
      </c>
      <c r="G801" s="11">
        <v>12.548842939817405</v>
      </c>
      <c r="H801" s="12">
        <v>68.55929872685374</v>
      </c>
      <c r="I801" s="10">
        <v>65</v>
      </c>
    </row>
    <row r="802" spans="1:9" x14ac:dyDescent="0.25">
      <c r="A802" s="10">
        <v>442</v>
      </c>
      <c r="B802" s="10">
        <v>1964</v>
      </c>
      <c r="C802" s="10" t="s">
        <v>287</v>
      </c>
      <c r="D802" s="10">
        <v>1</v>
      </c>
      <c r="E802" s="10">
        <v>2</v>
      </c>
      <c r="F802" s="11">
        <v>100.54557592592755</v>
      </c>
      <c r="G802" s="11">
        <v>17.548842939817405</v>
      </c>
      <c r="H802" s="12">
        <v>59.55929872685374</v>
      </c>
      <c r="I802" s="10">
        <v>40</v>
      </c>
    </row>
    <row r="803" spans="1:9" x14ac:dyDescent="0.25">
      <c r="A803" s="10">
        <v>993</v>
      </c>
      <c r="B803" s="10">
        <v>1952</v>
      </c>
      <c r="C803" s="10" t="s">
        <v>287</v>
      </c>
      <c r="D803" s="10">
        <v>5</v>
      </c>
      <c r="E803" s="10">
        <v>24.95</v>
      </c>
      <c r="F803" s="11">
        <v>100.54557592592755</v>
      </c>
      <c r="G803" s="11">
        <v>10.548842939817405</v>
      </c>
      <c r="H803" s="12">
        <v>35.55929872685374</v>
      </c>
      <c r="I803" s="10">
        <v>72</v>
      </c>
    </row>
    <row r="804" spans="1:9" x14ac:dyDescent="0.25">
      <c r="A804" s="10">
        <v>912</v>
      </c>
      <c r="B804" s="10">
        <v>1982</v>
      </c>
      <c r="C804" s="10" t="s">
        <v>286</v>
      </c>
      <c r="D804" s="10">
        <v>8</v>
      </c>
      <c r="E804" s="10">
        <v>40.92</v>
      </c>
      <c r="F804" s="11">
        <v>100.54557592592755</v>
      </c>
      <c r="G804" s="11">
        <v>2.5488429398174048</v>
      </c>
      <c r="H804" s="12">
        <v>31.55929872685374</v>
      </c>
      <c r="I804" s="10">
        <v>103</v>
      </c>
    </row>
    <row r="805" spans="1:9" x14ac:dyDescent="0.25">
      <c r="A805" s="10">
        <v>465</v>
      </c>
      <c r="B805" s="10">
        <v>1963</v>
      </c>
      <c r="C805" s="10" t="s">
        <v>286</v>
      </c>
      <c r="D805" s="10">
        <v>4</v>
      </c>
      <c r="E805" s="10">
        <v>12.96</v>
      </c>
      <c r="F805" s="11">
        <v>96.545575925927551</v>
      </c>
      <c r="G805" s="11">
        <v>4.5488429398174048</v>
      </c>
      <c r="H805" s="12">
        <v>73.55929872685374</v>
      </c>
      <c r="I805" s="10">
        <v>91</v>
      </c>
    </row>
    <row r="806" spans="1:9" x14ac:dyDescent="0.25">
      <c r="A806" s="10">
        <v>466</v>
      </c>
      <c r="B806" s="10">
        <v>1961</v>
      </c>
      <c r="C806" s="10" t="s">
        <v>287</v>
      </c>
      <c r="D806" s="10">
        <v>17</v>
      </c>
      <c r="E806" s="10">
        <v>183.87</v>
      </c>
      <c r="F806" s="11">
        <v>95.545575925927551</v>
      </c>
      <c r="G806" s="11">
        <v>1.5488429398174048</v>
      </c>
      <c r="H806" s="12">
        <v>56.55929872685374</v>
      </c>
      <c r="I806" s="10">
        <v>123</v>
      </c>
    </row>
    <row r="807" spans="1:9" x14ac:dyDescent="0.25">
      <c r="A807" s="10">
        <v>909</v>
      </c>
      <c r="B807" s="10">
        <v>1977</v>
      </c>
      <c r="C807" s="10" t="s">
        <v>286</v>
      </c>
      <c r="D807" s="10">
        <v>5</v>
      </c>
      <c r="E807" s="10">
        <v>14.98</v>
      </c>
      <c r="F807" s="11">
        <v>93.545575925927551</v>
      </c>
      <c r="G807" s="11">
        <v>1.5488429398174048</v>
      </c>
      <c r="H807" s="12">
        <v>29.55929872685374</v>
      </c>
      <c r="I807" s="10">
        <v>63</v>
      </c>
    </row>
    <row r="808" spans="1:9" x14ac:dyDescent="0.25">
      <c r="A808" s="10">
        <v>463</v>
      </c>
      <c r="B808" s="10">
        <v>1954</v>
      </c>
      <c r="C808" s="10" t="s">
        <v>286</v>
      </c>
      <c r="D808" s="10">
        <v>2</v>
      </c>
      <c r="E808" s="10">
        <v>9.98</v>
      </c>
      <c r="F808" s="11">
        <v>91.545575925927551</v>
      </c>
      <c r="G808" s="11">
        <v>8.5488429398174048</v>
      </c>
      <c r="H808" s="12">
        <v>84.55929872685374</v>
      </c>
      <c r="I808" s="10">
        <v>56</v>
      </c>
    </row>
    <row r="809" spans="1:9" x14ac:dyDescent="0.25">
      <c r="A809" s="10">
        <v>341</v>
      </c>
      <c r="B809" s="10">
        <v>1949</v>
      </c>
      <c r="C809" s="10" t="s">
        <v>287</v>
      </c>
      <c r="D809" s="10">
        <v>27</v>
      </c>
      <c r="E809" s="10">
        <v>132.77000000000001</v>
      </c>
      <c r="F809" s="11">
        <v>91.545575925927551</v>
      </c>
      <c r="G809" s="11">
        <v>1.5488429398174048</v>
      </c>
      <c r="H809" s="12">
        <v>1.5592987268537399</v>
      </c>
      <c r="I809" s="10">
        <v>111</v>
      </c>
    </row>
    <row r="810" spans="1:9" x14ac:dyDescent="0.25">
      <c r="A810" s="10">
        <v>398</v>
      </c>
      <c r="B810" s="10">
        <v>1961</v>
      </c>
      <c r="C810" s="10" t="s">
        <v>286</v>
      </c>
      <c r="D810" s="10">
        <v>112</v>
      </c>
      <c r="E810" s="10">
        <v>3721.02</v>
      </c>
      <c r="F810" s="11">
        <v>91.545575925927551</v>
      </c>
      <c r="G810" s="11">
        <v>1.5488429398174048</v>
      </c>
      <c r="H810" s="12">
        <v>1.5592987268537399</v>
      </c>
      <c r="I810" s="10">
        <v>185</v>
      </c>
    </row>
    <row r="811" spans="1:9" x14ac:dyDescent="0.25">
      <c r="A811" s="10">
        <v>863</v>
      </c>
      <c r="B811" s="10">
        <v>1950</v>
      </c>
      <c r="C811" s="10" t="s">
        <v>286</v>
      </c>
      <c r="D811" s="10">
        <v>27</v>
      </c>
      <c r="E811" s="10">
        <v>132.77000000000001</v>
      </c>
      <c r="F811" s="11">
        <v>91.545575925927551</v>
      </c>
      <c r="G811" s="11">
        <v>1.5488429398174048</v>
      </c>
      <c r="H811" s="12">
        <v>1.5592987268537399</v>
      </c>
      <c r="I811" s="10">
        <v>111</v>
      </c>
    </row>
    <row r="812" spans="1:9" x14ac:dyDescent="0.25">
      <c r="A812" s="10">
        <v>350</v>
      </c>
      <c r="B812" s="10">
        <v>1963</v>
      </c>
      <c r="C812" s="10" t="s">
        <v>286</v>
      </c>
      <c r="D812" s="10">
        <v>1</v>
      </c>
      <c r="E812" s="10">
        <v>0.99</v>
      </c>
      <c r="F812" s="11">
        <v>90.545575925927551</v>
      </c>
      <c r="G812" s="11">
        <v>1.5488429398174048</v>
      </c>
      <c r="H812" s="12">
        <v>45.55929872685374</v>
      </c>
      <c r="I812" s="10">
        <v>122</v>
      </c>
    </row>
    <row r="813" spans="1:9" x14ac:dyDescent="0.25">
      <c r="A813" s="10">
        <v>873</v>
      </c>
      <c r="B813" s="10">
        <v>1947</v>
      </c>
      <c r="C813" s="10" t="s">
        <v>287</v>
      </c>
      <c r="D813" s="10">
        <v>1</v>
      </c>
      <c r="E813" s="10">
        <v>0.99</v>
      </c>
      <c r="F813" s="11">
        <v>90.545575925927551</v>
      </c>
      <c r="G813" s="11">
        <v>1.5488429398174048</v>
      </c>
      <c r="H813" s="12">
        <v>45.55929872685374</v>
      </c>
      <c r="I813" s="10">
        <v>122</v>
      </c>
    </row>
    <row r="814" spans="1:9" x14ac:dyDescent="0.25">
      <c r="A814" s="10">
        <v>340</v>
      </c>
      <c r="B814" s="10">
        <v>1939</v>
      </c>
      <c r="C814" s="10" t="s">
        <v>287</v>
      </c>
      <c r="D814" s="10">
        <v>2</v>
      </c>
      <c r="E814" s="10">
        <v>57.99</v>
      </c>
      <c r="F814" s="11">
        <v>89.545575925927551</v>
      </c>
      <c r="G814" s="11">
        <v>12.548842939817405</v>
      </c>
      <c r="H814" s="12">
        <v>53.55929872685374</v>
      </c>
      <c r="I814" s="10">
        <v>18</v>
      </c>
    </row>
    <row r="815" spans="1:9" x14ac:dyDescent="0.25">
      <c r="A815" s="10">
        <v>862</v>
      </c>
      <c r="B815" s="10">
        <v>1957</v>
      </c>
      <c r="C815" s="10" t="s">
        <v>286</v>
      </c>
      <c r="D815" s="10">
        <v>2</v>
      </c>
      <c r="E815" s="10">
        <v>57.99</v>
      </c>
      <c r="F815" s="11">
        <v>89.545575925927551</v>
      </c>
      <c r="G815" s="11">
        <v>12.548842939817405</v>
      </c>
      <c r="H815" s="12">
        <v>53.55929872685374</v>
      </c>
      <c r="I815" s="10">
        <v>18</v>
      </c>
    </row>
    <row r="816" spans="1:9" x14ac:dyDescent="0.25">
      <c r="A816" s="10">
        <v>467</v>
      </c>
      <c r="B816" s="10">
        <v>1959</v>
      </c>
      <c r="C816" s="10" t="s">
        <v>286</v>
      </c>
      <c r="D816" s="10">
        <v>5</v>
      </c>
      <c r="E816" s="10">
        <v>17.95</v>
      </c>
      <c r="F816" s="11">
        <v>88.545575925927551</v>
      </c>
      <c r="G816" s="11">
        <v>1.5488429398174048</v>
      </c>
      <c r="H816" s="12">
        <v>11.55929872685374</v>
      </c>
      <c r="I816" s="10">
        <v>99</v>
      </c>
    </row>
    <row r="817" spans="1:9" x14ac:dyDescent="0.25">
      <c r="A817" s="10">
        <v>956</v>
      </c>
      <c r="B817" s="10">
        <v>1949</v>
      </c>
      <c r="C817" s="10" t="s">
        <v>287</v>
      </c>
      <c r="D817" s="10">
        <v>2</v>
      </c>
      <c r="E817" s="10">
        <v>3.98</v>
      </c>
      <c r="F817" s="11">
        <v>88.545575925927551</v>
      </c>
      <c r="G817" s="11">
        <v>1.5488429398174048</v>
      </c>
      <c r="H817" s="12">
        <v>69.55929872685374</v>
      </c>
      <c r="I817" s="10">
        <v>220</v>
      </c>
    </row>
    <row r="818" spans="1:9" x14ac:dyDescent="0.25">
      <c r="A818" s="10">
        <v>969</v>
      </c>
      <c r="B818" s="10">
        <v>1956</v>
      </c>
      <c r="C818" s="10" t="s">
        <v>286</v>
      </c>
      <c r="D818" s="10">
        <v>2</v>
      </c>
      <c r="E818" s="10">
        <v>2.99</v>
      </c>
      <c r="F818" s="11">
        <v>86.545575925927551</v>
      </c>
      <c r="G818" s="11">
        <v>5.5488429398174048</v>
      </c>
      <c r="H818" s="12">
        <v>54.55929872685374</v>
      </c>
      <c r="I818" s="10">
        <v>87</v>
      </c>
    </row>
    <row r="819" spans="1:9" x14ac:dyDescent="0.25">
      <c r="A819" s="10">
        <v>344</v>
      </c>
      <c r="B819" s="10">
        <v>1957</v>
      </c>
      <c r="C819" s="10" t="s">
        <v>287</v>
      </c>
      <c r="D819" s="10">
        <v>33</v>
      </c>
      <c r="E819" s="10">
        <v>819.76</v>
      </c>
      <c r="F819" s="11">
        <v>86.545575925927551</v>
      </c>
      <c r="G819" s="11">
        <v>1.5488429398174048</v>
      </c>
      <c r="H819" s="12">
        <v>8.5592987268537399</v>
      </c>
      <c r="I819" s="10">
        <v>701</v>
      </c>
    </row>
    <row r="820" spans="1:9" x14ac:dyDescent="0.25">
      <c r="A820" s="10">
        <v>866</v>
      </c>
      <c r="B820" s="10">
        <v>1954</v>
      </c>
      <c r="C820" s="10" t="s">
        <v>286</v>
      </c>
      <c r="D820" s="10">
        <v>33</v>
      </c>
      <c r="E820" s="10">
        <v>819.76</v>
      </c>
      <c r="F820" s="11">
        <v>86.545575925927551</v>
      </c>
      <c r="G820" s="11">
        <v>1.5488429398174048</v>
      </c>
      <c r="H820" s="12">
        <v>8.5592987268537399</v>
      </c>
      <c r="I820" s="10">
        <v>701</v>
      </c>
    </row>
    <row r="821" spans="1:9" x14ac:dyDescent="0.25">
      <c r="A821" s="10">
        <v>329</v>
      </c>
      <c r="B821" s="10">
        <v>1970</v>
      </c>
      <c r="C821" s="10" t="s">
        <v>287</v>
      </c>
      <c r="D821" s="10">
        <v>3</v>
      </c>
      <c r="E821" s="10">
        <v>9.98</v>
      </c>
      <c r="F821" s="11">
        <v>84.545575925927551</v>
      </c>
      <c r="G821" s="11">
        <v>17.548842939817405</v>
      </c>
      <c r="H821" s="12">
        <v>81.55929872685374</v>
      </c>
      <c r="I821" s="10">
        <v>50</v>
      </c>
    </row>
    <row r="822" spans="1:9" x14ac:dyDescent="0.25">
      <c r="A822" s="10">
        <v>288</v>
      </c>
      <c r="B822" s="10">
        <v>1957</v>
      </c>
      <c r="C822" s="10" t="s">
        <v>287</v>
      </c>
      <c r="D822" s="10">
        <v>2</v>
      </c>
      <c r="E822" s="10">
        <v>3.98</v>
      </c>
      <c r="F822" s="11">
        <v>84.545575925927551</v>
      </c>
      <c r="G822" s="11">
        <v>1.5488429398174048</v>
      </c>
      <c r="H822" s="12">
        <v>72.55929872685374</v>
      </c>
      <c r="I822" s="10">
        <v>347</v>
      </c>
    </row>
    <row r="823" spans="1:9" x14ac:dyDescent="0.25">
      <c r="A823" s="10">
        <v>926</v>
      </c>
      <c r="B823" s="10">
        <v>1974</v>
      </c>
      <c r="C823" s="10" t="s">
        <v>286</v>
      </c>
      <c r="D823" s="10">
        <v>1</v>
      </c>
      <c r="E823" s="10">
        <v>2</v>
      </c>
      <c r="F823" s="11">
        <v>83.545575925927551</v>
      </c>
      <c r="G823" s="11">
        <v>24.548842939817405</v>
      </c>
      <c r="H823" s="12">
        <v>66.55929872685374</v>
      </c>
      <c r="I823" s="10">
        <v>10</v>
      </c>
    </row>
    <row r="824" spans="1:9" x14ac:dyDescent="0.25">
      <c r="A824" s="10">
        <v>300</v>
      </c>
      <c r="B824" s="10">
        <v>1991</v>
      </c>
      <c r="C824" s="10" t="s">
        <v>287</v>
      </c>
      <c r="D824" s="10">
        <v>5</v>
      </c>
      <c r="E824" s="10">
        <v>22.97</v>
      </c>
      <c r="F824" s="11">
        <v>82.545575925927551</v>
      </c>
      <c r="G824" s="11">
        <v>1.5488429398174048</v>
      </c>
      <c r="H824" s="12">
        <v>45.55929872685374</v>
      </c>
      <c r="I824" s="10">
        <v>202</v>
      </c>
    </row>
    <row r="825" spans="1:9" x14ac:dyDescent="0.25">
      <c r="A825" s="10">
        <v>364</v>
      </c>
      <c r="B825" s="10">
        <v>1957</v>
      </c>
      <c r="C825" s="10" t="s">
        <v>286</v>
      </c>
      <c r="D825" s="10">
        <v>10</v>
      </c>
      <c r="E825" s="10">
        <v>92.91</v>
      </c>
      <c r="F825" s="11">
        <v>82.545575925927551</v>
      </c>
      <c r="G825" s="11">
        <v>1.5488429398174048</v>
      </c>
      <c r="H825" s="12">
        <v>1.5592987268537399</v>
      </c>
      <c r="I825" s="10">
        <v>215</v>
      </c>
    </row>
    <row r="826" spans="1:9" x14ac:dyDescent="0.25">
      <c r="A826" s="10">
        <v>893</v>
      </c>
      <c r="B826" s="10">
        <v>1966</v>
      </c>
      <c r="C826" s="10" t="s">
        <v>286</v>
      </c>
      <c r="D826" s="10">
        <v>10</v>
      </c>
      <c r="E826" s="10">
        <v>92.91</v>
      </c>
      <c r="F826" s="11">
        <v>82.545575925927551</v>
      </c>
      <c r="G826" s="11">
        <v>1.5488429398174048</v>
      </c>
      <c r="H826" s="12">
        <v>1.5592987268537399</v>
      </c>
      <c r="I826" s="10">
        <v>215</v>
      </c>
    </row>
    <row r="827" spans="1:9" x14ac:dyDescent="0.25">
      <c r="A827" s="10">
        <v>452</v>
      </c>
      <c r="B827" s="10">
        <v>1945</v>
      </c>
      <c r="C827" s="10" t="s">
        <v>287</v>
      </c>
      <c r="D827" s="10">
        <v>1</v>
      </c>
      <c r="E827" s="10">
        <v>0.99</v>
      </c>
      <c r="F827" s="11">
        <v>81.545575925927551</v>
      </c>
      <c r="G827" s="11">
        <v>5.5488429398174048</v>
      </c>
      <c r="H827" s="12">
        <v>20.55929872685374</v>
      </c>
      <c r="I827" s="10">
        <v>13</v>
      </c>
    </row>
    <row r="828" spans="1:9" x14ac:dyDescent="0.25">
      <c r="A828" s="10">
        <v>334</v>
      </c>
      <c r="B828" s="10">
        <v>1957</v>
      </c>
      <c r="C828" s="10" t="s">
        <v>287</v>
      </c>
      <c r="D828" s="10">
        <v>4</v>
      </c>
      <c r="E828" s="10">
        <v>29.96</v>
      </c>
      <c r="F828" s="11">
        <v>81.545575925927551</v>
      </c>
      <c r="G828" s="11">
        <v>1.5488429398174048</v>
      </c>
      <c r="H828" s="12">
        <v>54.55929872685374</v>
      </c>
      <c r="I828" s="10">
        <v>249</v>
      </c>
    </row>
    <row r="829" spans="1:9" x14ac:dyDescent="0.25">
      <c r="A829" s="10">
        <v>342</v>
      </c>
      <c r="B829" s="10">
        <v>1969</v>
      </c>
      <c r="C829" s="10" t="s">
        <v>287</v>
      </c>
      <c r="D829" s="10">
        <v>7</v>
      </c>
      <c r="E829" s="10">
        <v>41.95</v>
      </c>
      <c r="F829" s="11">
        <v>81.545575925927551</v>
      </c>
      <c r="G829" s="11">
        <v>1.5488429398174048</v>
      </c>
      <c r="H829" s="12">
        <v>10.55929872685374</v>
      </c>
      <c r="I829" s="10">
        <v>69</v>
      </c>
    </row>
    <row r="830" spans="1:9" x14ac:dyDescent="0.25">
      <c r="A830" s="10">
        <v>864</v>
      </c>
      <c r="B830" s="10">
        <v>1944</v>
      </c>
      <c r="C830" s="10" t="s">
        <v>286</v>
      </c>
      <c r="D830" s="10">
        <v>7</v>
      </c>
      <c r="E830" s="10">
        <v>41.95</v>
      </c>
      <c r="F830" s="11">
        <v>81.545575925927551</v>
      </c>
      <c r="G830" s="11">
        <v>1.5488429398174048</v>
      </c>
      <c r="H830" s="12">
        <v>10.55929872685374</v>
      </c>
      <c r="I830" s="10">
        <v>69</v>
      </c>
    </row>
    <row r="831" spans="1:9" x14ac:dyDescent="0.25">
      <c r="A831" s="10">
        <v>700</v>
      </c>
      <c r="B831" s="10">
        <v>1979</v>
      </c>
      <c r="C831" s="10" t="s">
        <v>286</v>
      </c>
      <c r="D831" s="10">
        <v>27</v>
      </c>
      <c r="E831" s="10">
        <v>563.78</v>
      </c>
      <c r="F831" s="11">
        <v>79.545575925927551</v>
      </c>
      <c r="G831" s="11">
        <v>3.5488429398174048</v>
      </c>
      <c r="H831" s="12">
        <v>23.55929872685374</v>
      </c>
      <c r="I831" s="10">
        <v>62</v>
      </c>
    </row>
    <row r="832" spans="1:9" x14ac:dyDescent="0.25">
      <c r="A832" s="10">
        <v>707</v>
      </c>
      <c r="B832" s="10">
        <v>1972</v>
      </c>
      <c r="C832" s="10" t="s">
        <v>287</v>
      </c>
      <c r="D832" s="10">
        <v>19</v>
      </c>
      <c r="E832" s="10">
        <v>849.86</v>
      </c>
      <c r="F832" s="11">
        <v>79.545575925927551</v>
      </c>
      <c r="G832" s="11">
        <v>1.5488429398174048</v>
      </c>
      <c r="H832" s="12">
        <v>11.55929872685374</v>
      </c>
      <c r="I832" s="10">
        <v>81</v>
      </c>
    </row>
    <row r="833" spans="1:9" x14ac:dyDescent="0.25">
      <c r="A833" s="10">
        <v>212</v>
      </c>
      <c r="B833" s="10">
        <v>1976</v>
      </c>
      <c r="C833" s="10" t="s">
        <v>286</v>
      </c>
      <c r="D833" s="10">
        <v>4</v>
      </c>
      <c r="E833" s="10">
        <v>111.98</v>
      </c>
      <c r="F833" s="11">
        <v>78.545575925927551</v>
      </c>
      <c r="G833" s="11">
        <v>1.5488429398174048</v>
      </c>
      <c r="H833" s="12">
        <v>23.55929872685374</v>
      </c>
      <c r="I833" s="10">
        <v>434</v>
      </c>
    </row>
    <row r="834" spans="1:9" x14ac:dyDescent="0.25">
      <c r="A834" s="10">
        <v>705</v>
      </c>
      <c r="B834" s="10">
        <v>1984</v>
      </c>
      <c r="C834" s="10" t="s">
        <v>287</v>
      </c>
      <c r="D834" s="10">
        <v>11</v>
      </c>
      <c r="E834" s="10">
        <v>68.92</v>
      </c>
      <c r="F834" s="11">
        <v>78.545575925927551</v>
      </c>
      <c r="G834" s="11">
        <v>1.5488429398174048</v>
      </c>
      <c r="H834" s="12">
        <v>29.55929872685374</v>
      </c>
      <c r="I834" s="10">
        <v>260</v>
      </c>
    </row>
    <row r="835" spans="1:9" x14ac:dyDescent="0.25">
      <c r="A835" s="10">
        <v>139</v>
      </c>
      <c r="B835" s="10">
        <v>1964</v>
      </c>
      <c r="C835" s="10" t="s">
        <v>287</v>
      </c>
      <c r="D835" s="10">
        <v>10</v>
      </c>
      <c r="E835" s="10">
        <v>134.94</v>
      </c>
      <c r="F835" s="11">
        <v>78.545575925927551</v>
      </c>
      <c r="G835" s="11">
        <v>0.54884293981740484</v>
      </c>
      <c r="H835" s="12">
        <v>3.5592987268537399</v>
      </c>
      <c r="I835" s="10">
        <v>165</v>
      </c>
    </row>
    <row r="836" spans="1:9" x14ac:dyDescent="0.25">
      <c r="A836" s="10">
        <v>166</v>
      </c>
      <c r="B836" s="10">
        <v>1972</v>
      </c>
      <c r="C836" s="10" t="s">
        <v>286</v>
      </c>
      <c r="D836" s="10">
        <v>1</v>
      </c>
      <c r="E836" s="10">
        <v>4.99</v>
      </c>
      <c r="F836" s="11">
        <v>77.545575925927551</v>
      </c>
      <c r="G836" s="11">
        <v>23.548842939817405</v>
      </c>
      <c r="H836" s="12">
        <v>42.55929872685374</v>
      </c>
      <c r="I836" s="10">
        <v>13</v>
      </c>
    </row>
    <row r="837" spans="1:9" x14ac:dyDescent="0.25">
      <c r="A837" s="10">
        <v>943</v>
      </c>
      <c r="B837" s="10">
        <v>1954</v>
      </c>
      <c r="C837" s="10" t="s">
        <v>287</v>
      </c>
      <c r="D837" s="10">
        <v>3</v>
      </c>
      <c r="E837" s="10">
        <v>7.98</v>
      </c>
      <c r="F837" s="11">
        <v>77.545575925927551</v>
      </c>
      <c r="G837" s="11">
        <v>23.548842939817405</v>
      </c>
      <c r="H837" s="12">
        <v>51.55929872685374</v>
      </c>
      <c r="I837" s="10">
        <v>17</v>
      </c>
    </row>
    <row r="838" spans="1:9" x14ac:dyDescent="0.25">
      <c r="A838" s="10">
        <v>151</v>
      </c>
      <c r="B838" s="10">
        <v>1962</v>
      </c>
      <c r="C838" s="10" t="s">
        <v>287</v>
      </c>
      <c r="D838" s="10">
        <v>3</v>
      </c>
      <c r="E838" s="10">
        <v>7.99</v>
      </c>
      <c r="F838" s="11">
        <v>77.545575925927551</v>
      </c>
      <c r="G838" s="11">
        <v>15.548842939817405</v>
      </c>
      <c r="H838" s="12">
        <v>44.55929872685374</v>
      </c>
      <c r="I838" s="10">
        <v>140</v>
      </c>
    </row>
    <row r="839" spans="1:9" x14ac:dyDescent="0.25">
      <c r="A839" s="10">
        <v>714</v>
      </c>
      <c r="B839" s="10">
        <v>1970</v>
      </c>
      <c r="C839" s="10" t="s">
        <v>286</v>
      </c>
      <c r="D839" s="10">
        <v>2</v>
      </c>
      <c r="E839" s="10">
        <v>10.98</v>
      </c>
      <c r="F839" s="11">
        <v>77.545575925927551</v>
      </c>
      <c r="G839" s="11">
        <v>5.5488429398174048</v>
      </c>
      <c r="H839" s="12">
        <v>71.55929872685374</v>
      </c>
      <c r="I839" s="10">
        <v>25</v>
      </c>
    </row>
    <row r="840" spans="1:9" x14ac:dyDescent="0.25">
      <c r="A840" s="10">
        <v>154</v>
      </c>
      <c r="B840" s="10">
        <v>1951</v>
      </c>
      <c r="C840" s="10" t="s">
        <v>286</v>
      </c>
      <c r="D840" s="10">
        <v>102</v>
      </c>
      <c r="E840" s="10">
        <v>3237.3</v>
      </c>
      <c r="F840" s="11">
        <v>77.545575925927551</v>
      </c>
      <c r="G840" s="11">
        <v>1.5488429398174048</v>
      </c>
      <c r="H840" s="12">
        <v>5.5592987268537399</v>
      </c>
      <c r="I840" s="10">
        <v>351</v>
      </c>
    </row>
    <row r="841" spans="1:9" x14ac:dyDescent="0.25">
      <c r="A841" s="10">
        <v>695</v>
      </c>
      <c r="B841" s="10">
        <v>1970</v>
      </c>
      <c r="C841" s="10" t="s">
        <v>286</v>
      </c>
      <c r="D841" s="10">
        <v>22</v>
      </c>
      <c r="E841" s="10">
        <v>1216.82</v>
      </c>
      <c r="F841" s="11">
        <v>77.545575925927551</v>
      </c>
      <c r="G841" s="11">
        <v>1.5488429398174048</v>
      </c>
      <c r="H841" s="12">
        <v>33.55929872685374</v>
      </c>
      <c r="I841" s="10">
        <v>442</v>
      </c>
    </row>
    <row r="842" spans="1:9" x14ac:dyDescent="0.25">
      <c r="A842" s="10">
        <v>172</v>
      </c>
      <c r="B842" s="10">
        <v>1950</v>
      </c>
      <c r="C842" s="10" t="s">
        <v>286</v>
      </c>
      <c r="D842" s="10">
        <v>7</v>
      </c>
      <c r="E842" s="10">
        <v>24.93</v>
      </c>
      <c r="F842" s="11">
        <v>76.545575925927551</v>
      </c>
      <c r="G842" s="11">
        <v>26.548842939817405</v>
      </c>
      <c r="H842" s="12">
        <v>26.55929872685374</v>
      </c>
      <c r="I842" s="10">
        <v>23</v>
      </c>
    </row>
    <row r="843" spans="1:9" x14ac:dyDescent="0.25">
      <c r="A843" s="10">
        <v>724</v>
      </c>
      <c r="B843" s="10">
        <v>1963</v>
      </c>
      <c r="C843" s="10" t="s">
        <v>286</v>
      </c>
      <c r="D843" s="10">
        <v>4</v>
      </c>
      <c r="E843" s="10">
        <v>10.96</v>
      </c>
      <c r="F843" s="11">
        <v>76.545575925927551</v>
      </c>
      <c r="G843" s="11">
        <v>1.5488429398174048</v>
      </c>
      <c r="H843" s="12">
        <v>36.55929872685374</v>
      </c>
      <c r="I843" s="10">
        <v>65</v>
      </c>
    </row>
    <row r="844" spans="1:9" x14ac:dyDescent="0.25">
      <c r="A844" s="10">
        <v>709</v>
      </c>
      <c r="B844" s="10">
        <v>1967</v>
      </c>
      <c r="C844" s="10" t="s">
        <v>287</v>
      </c>
      <c r="D844" s="10">
        <v>2</v>
      </c>
      <c r="E844" s="10">
        <v>5.98</v>
      </c>
      <c r="F844" s="11">
        <v>74.545575925927551</v>
      </c>
      <c r="G844" s="11">
        <v>4.5488429398174048</v>
      </c>
      <c r="H844" s="12">
        <v>66.55929872685374</v>
      </c>
      <c r="I844" s="10">
        <v>134</v>
      </c>
    </row>
    <row r="845" spans="1:9" x14ac:dyDescent="0.25">
      <c r="A845" s="10">
        <v>108</v>
      </c>
      <c r="B845" s="10">
        <v>1952</v>
      </c>
      <c r="C845" s="10" t="s">
        <v>286</v>
      </c>
      <c r="D845" s="10">
        <v>15</v>
      </c>
      <c r="E845" s="10">
        <v>104.92</v>
      </c>
      <c r="F845" s="11">
        <v>74.545575925927551</v>
      </c>
      <c r="G845" s="11">
        <v>1.5488429398174048</v>
      </c>
      <c r="H845" s="12">
        <v>33.55929872685374</v>
      </c>
      <c r="I845" s="10">
        <v>167</v>
      </c>
    </row>
    <row r="846" spans="1:9" x14ac:dyDescent="0.25">
      <c r="A846" s="10">
        <v>679</v>
      </c>
      <c r="B846" s="10">
        <v>1968</v>
      </c>
      <c r="C846" s="10" t="s">
        <v>286</v>
      </c>
      <c r="D846" s="10">
        <v>1</v>
      </c>
      <c r="E846" s="10">
        <v>0.99</v>
      </c>
      <c r="F846" s="11">
        <v>73.545575925927551</v>
      </c>
      <c r="G846" s="11">
        <v>13.548842939817405</v>
      </c>
      <c r="H846" s="12">
        <v>15.55929872685374</v>
      </c>
      <c r="I846" s="10">
        <v>3</v>
      </c>
    </row>
    <row r="847" spans="1:9" x14ac:dyDescent="0.25">
      <c r="A847" s="10">
        <v>137</v>
      </c>
      <c r="B847" s="10">
        <v>1956</v>
      </c>
      <c r="C847" s="10" t="s">
        <v>286</v>
      </c>
      <c r="D847" s="10">
        <v>17</v>
      </c>
      <c r="E847" s="10">
        <v>142.85</v>
      </c>
      <c r="F847" s="11">
        <v>73.545575925927551</v>
      </c>
      <c r="G847" s="11">
        <v>4.5488429398174048</v>
      </c>
      <c r="H847" s="12">
        <v>4.5592987268537399</v>
      </c>
      <c r="I847" s="10">
        <v>73</v>
      </c>
    </row>
    <row r="848" spans="1:9" x14ac:dyDescent="0.25">
      <c r="A848" s="10">
        <v>205</v>
      </c>
      <c r="B848" s="10">
        <v>1955</v>
      </c>
      <c r="C848" s="10" t="s">
        <v>287</v>
      </c>
      <c r="D848" s="10">
        <v>1</v>
      </c>
      <c r="E848" s="10">
        <v>0.99</v>
      </c>
      <c r="F848" s="11">
        <v>72.545575925927551</v>
      </c>
      <c r="G848" s="11">
        <v>24.548842939817405</v>
      </c>
      <c r="H848" s="12">
        <v>53.55929872685374</v>
      </c>
      <c r="I848" s="10">
        <v>15</v>
      </c>
    </row>
    <row r="849" spans="1:9" x14ac:dyDescent="0.25">
      <c r="A849" s="10">
        <v>778</v>
      </c>
      <c r="B849" s="10">
        <v>1944</v>
      </c>
      <c r="C849" s="10" t="s">
        <v>287</v>
      </c>
      <c r="D849" s="10">
        <v>4</v>
      </c>
      <c r="E849" s="10">
        <v>22.97</v>
      </c>
      <c r="F849" s="11">
        <v>72.545575925927551</v>
      </c>
      <c r="G849" s="11">
        <v>14.548842939817405</v>
      </c>
      <c r="H849" s="12">
        <v>33.55929872685374</v>
      </c>
      <c r="I849" s="10">
        <v>56</v>
      </c>
    </row>
    <row r="850" spans="1:9" x14ac:dyDescent="0.25">
      <c r="A850" s="10">
        <v>776</v>
      </c>
      <c r="B850" s="10">
        <v>1954</v>
      </c>
      <c r="C850" s="10" t="s">
        <v>287</v>
      </c>
      <c r="D850" s="10">
        <v>6</v>
      </c>
      <c r="E850" s="10">
        <v>31.95</v>
      </c>
      <c r="F850" s="11">
        <v>72.545575925927551</v>
      </c>
      <c r="G850" s="11">
        <v>4.5488429398174048</v>
      </c>
      <c r="H850" s="12">
        <v>64.55929872685374</v>
      </c>
      <c r="I850" s="10">
        <v>21</v>
      </c>
    </row>
    <row r="851" spans="1:9" x14ac:dyDescent="0.25">
      <c r="A851" s="10">
        <v>840</v>
      </c>
      <c r="B851" s="10">
        <v>1956</v>
      </c>
      <c r="C851" s="10" t="s">
        <v>286</v>
      </c>
      <c r="D851" s="10">
        <v>3</v>
      </c>
      <c r="E851" s="10">
        <v>4.99</v>
      </c>
      <c r="F851" s="11">
        <v>72.545575925927551</v>
      </c>
      <c r="G851" s="11">
        <v>3.5488429398174048</v>
      </c>
      <c r="H851" s="12">
        <v>18.55929872685374</v>
      </c>
      <c r="I851" s="10">
        <v>87</v>
      </c>
    </row>
    <row r="852" spans="1:9" x14ac:dyDescent="0.25">
      <c r="A852" s="10">
        <v>211</v>
      </c>
      <c r="B852" s="10">
        <v>1951</v>
      </c>
      <c r="C852" s="10" t="s">
        <v>286</v>
      </c>
      <c r="D852" s="10">
        <v>10</v>
      </c>
      <c r="E852" s="10">
        <v>29.91</v>
      </c>
      <c r="F852" s="11">
        <v>72.545575925927551</v>
      </c>
      <c r="G852" s="11">
        <v>1.5488429398174048</v>
      </c>
      <c r="H852" s="12">
        <v>52.55929872685374</v>
      </c>
      <c r="I852" s="10">
        <v>28</v>
      </c>
    </row>
    <row r="853" spans="1:9" x14ac:dyDescent="0.25">
      <c r="A853" s="10">
        <v>734</v>
      </c>
      <c r="B853" s="10">
        <v>1947</v>
      </c>
      <c r="C853" s="10" t="s">
        <v>287</v>
      </c>
      <c r="D853" s="10">
        <v>2</v>
      </c>
      <c r="E853" s="10">
        <v>1.98</v>
      </c>
      <c r="F853" s="11">
        <v>72.545575925927551</v>
      </c>
      <c r="G853" s="11">
        <v>1.5488429398174048</v>
      </c>
      <c r="H853" s="12">
        <v>21.55929872685374</v>
      </c>
      <c r="I853" s="10">
        <v>129</v>
      </c>
    </row>
    <row r="854" spans="1:9" x14ac:dyDescent="0.25">
      <c r="A854" s="10">
        <v>815</v>
      </c>
      <c r="B854" s="10">
        <v>1964</v>
      </c>
      <c r="C854" s="10" t="s">
        <v>286</v>
      </c>
      <c r="D854" s="10">
        <v>6</v>
      </c>
      <c r="E854" s="10">
        <v>53.96</v>
      </c>
      <c r="F854" s="11">
        <v>72.545575925927551</v>
      </c>
      <c r="G854" s="11">
        <v>1.5488429398174048</v>
      </c>
      <c r="H854" s="12">
        <v>25.55929872685374</v>
      </c>
      <c r="I854" s="10">
        <v>147</v>
      </c>
    </row>
    <row r="855" spans="1:9" x14ac:dyDescent="0.25">
      <c r="A855" s="10">
        <v>343</v>
      </c>
      <c r="B855" s="10">
        <v>1963</v>
      </c>
      <c r="C855" s="10" t="s">
        <v>286</v>
      </c>
      <c r="D855" s="10">
        <v>6</v>
      </c>
      <c r="E855" s="10">
        <v>26.95</v>
      </c>
      <c r="F855" s="11">
        <v>71.545575925927551</v>
      </c>
      <c r="G855" s="11">
        <v>27.548842939817405</v>
      </c>
      <c r="H855" s="12">
        <v>65.55929872685374</v>
      </c>
      <c r="I855" s="10">
        <v>79</v>
      </c>
    </row>
    <row r="856" spans="1:9" x14ac:dyDescent="0.25">
      <c r="A856" s="10">
        <v>865</v>
      </c>
      <c r="B856" s="10">
        <v>1957</v>
      </c>
      <c r="C856" s="10" t="s">
        <v>286</v>
      </c>
      <c r="D856" s="10">
        <v>6</v>
      </c>
      <c r="E856" s="10">
        <v>26.95</v>
      </c>
      <c r="F856" s="11">
        <v>71.545575925927551</v>
      </c>
      <c r="G856" s="11">
        <v>27.548842939817405</v>
      </c>
      <c r="H856" s="12">
        <v>65.55929872685374</v>
      </c>
      <c r="I856" s="10">
        <v>79</v>
      </c>
    </row>
    <row r="857" spans="1:9" x14ac:dyDescent="0.25">
      <c r="A857" s="10">
        <v>376</v>
      </c>
      <c r="B857" s="10">
        <v>1975</v>
      </c>
      <c r="C857" s="10" t="s">
        <v>286</v>
      </c>
      <c r="D857" s="10">
        <v>2</v>
      </c>
      <c r="E857" s="10">
        <v>26.98</v>
      </c>
      <c r="F857" s="11">
        <v>71.545575925927551</v>
      </c>
      <c r="G857" s="11">
        <v>26.548842939817405</v>
      </c>
      <c r="H857" s="12">
        <v>53.55929872685374</v>
      </c>
      <c r="I857" s="10">
        <v>71</v>
      </c>
    </row>
    <row r="858" spans="1:9" x14ac:dyDescent="0.25">
      <c r="A858" s="10">
        <v>26</v>
      </c>
      <c r="B858" s="10">
        <v>1964</v>
      </c>
      <c r="C858" s="10" t="s">
        <v>287</v>
      </c>
      <c r="D858" s="10">
        <v>1</v>
      </c>
      <c r="E858" s="10">
        <v>4.99</v>
      </c>
      <c r="F858" s="11">
        <v>71.545575925927551</v>
      </c>
      <c r="G858" s="11">
        <v>16.548842939817405</v>
      </c>
      <c r="H858" s="12">
        <v>54.55929872685374</v>
      </c>
      <c r="I858" s="10">
        <v>56</v>
      </c>
    </row>
    <row r="859" spans="1:9" x14ac:dyDescent="0.25">
      <c r="A859" s="10">
        <v>670</v>
      </c>
      <c r="B859" s="10">
        <v>1940</v>
      </c>
      <c r="C859" s="10" t="s">
        <v>286</v>
      </c>
      <c r="D859" s="10">
        <v>3</v>
      </c>
      <c r="E859" s="10">
        <v>6.97</v>
      </c>
      <c r="F859" s="11">
        <v>71.545575925927551</v>
      </c>
      <c r="G859" s="11">
        <v>6.5488429398174048</v>
      </c>
      <c r="H859" s="12">
        <v>69.55929872685374</v>
      </c>
      <c r="I859" s="10">
        <v>20</v>
      </c>
    </row>
    <row r="860" spans="1:9" x14ac:dyDescent="0.25">
      <c r="A860" s="10">
        <v>144</v>
      </c>
      <c r="B860" s="10">
        <v>1981</v>
      </c>
      <c r="C860" s="10" t="s">
        <v>287</v>
      </c>
      <c r="D860" s="10">
        <v>2</v>
      </c>
      <c r="E860" s="10">
        <v>4.9800000000000004</v>
      </c>
      <c r="F860" s="11">
        <v>71.545575925927551</v>
      </c>
      <c r="G860" s="11">
        <v>1.5488429398174048</v>
      </c>
      <c r="H860" s="12">
        <v>63.55929872685374</v>
      </c>
      <c r="I860" s="10">
        <v>394</v>
      </c>
    </row>
    <row r="861" spans="1:9" x14ac:dyDescent="0.25">
      <c r="A861" s="10">
        <v>556</v>
      </c>
      <c r="B861" s="10">
        <v>1957</v>
      </c>
      <c r="C861" s="10" t="s">
        <v>286</v>
      </c>
      <c r="D861" s="10">
        <v>4</v>
      </c>
      <c r="E861" s="10">
        <v>9.99</v>
      </c>
      <c r="F861" s="11">
        <v>71.545575925927551</v>
      </c>
      <c r="G861" s="11">
        <v>1.5488429398174048</v>
      </c>
      <c r="H861" s="12">
        <v>7.5592987268537399</v>
      </c>
      <c r="I861" s="10">
        <v>87</v>
      </c>
    </row>
    <row r="862" spans="1:9" x14ac:dyDescent="0.25">
      <c r="A862" s="10">
        <v>812</v>
      </c>
      <c r="B862" s="10">
        <v>1955</v>
      </c>
      <c r="C862" s="10" t="s">
        <v>286</v>
      </c>
      <c r="D862" s="10">
        <v>2</v>
      </c>
      <c r="E862" s="10">
        <v>6.99</v>
      </c>
      <c r="F862" s="11">
        <v>71.545575925927551</v>
      </c>
      <c r="G862" s="11">
        <v>1.5488429398174048</v>
      </c>
      <c r="H862" s="12">
        <v>67.55929872685374</v>
      </c>
      <c r="I862" s="10">
        <v>110</v>
      </c>
    </row>
    <row r="863" spans="1:9" x14ac:dyDescent="0.25">
      <c r="A863" s="10">
        <v>853</v>
      </c>
      <c r="B863" s="10">
        <v>1969</v>
      </c>
      <c r="C863" s="10" t="s">
        <v>286</v>
      </c>
      <c r="D863" s="10">
        <v>5</v>
      </c>
      <c r="E863" s="10">
        <v>10.99</v>
      </c>
      <c r="F863" s="11">
        <v>71.545575925927551</v>
      </c>
      <c r="G863" s="11">
        <v>1.5488429398174048</v>
      </c>
      <c r="H863" s="12">
        <v>25.55929872685374</v>
      </c>
      <c r="I863" s="10">
        <v>113</v>
      </c>
    </row>
    <row r="864" spans="1:9" x14ac:dyDescent="0.25">
      <c r="A864" s="10">
        <v>27</v>
      </c>
      <c r="B864" s="10">
        <v>1958</v>
      </c>
      <c r="C864" s="10" t="s">
        <v>286</v>
      </c>
      <c r="D864" s="10">
        <v>8</v>
      </c>
      <c r="E864" s="10">
        <v>67.92</v>
      </c>
      <c r="F864" s="11">
        <v>70.545575925927551</v>
      </c>
      <c r="G864" s="11">
        <v>5.5488429398174048</v>
      </c>
      <c r="H864" s="12">
        <v>39.55929872685374</v>
      </c>
      <c r="I864" s="10">
        <v>79</v>
      </c>
    </row>
    <row r="865" spans="1:9" x14ac:dyDescent="0.25">
      <c r="A865" s="10">
        <v>449</v>
      </c>
      <c r="B865" s="10">
        <v>1973</v>
      </c>
      <c r="C865" s="10" t="s">
        <v>286</v>
      </c>
      <c r="D865" s="10">
        <v>3</v>
      </c>
      <c r="E865" s="10">
        <v>5.98</v>
      </c>
      <c r="F865" s="11">
        <v>70.545575925927551</v>
      </c>
      <c r="G865" s="11">
        <v>5.5488429398174048</v>
      </c>
      <c r="H865" s="12">
        <v>28.55929872685374</v>
      </c>
      <c r="I865" s="10">
        <v>36</v>
      </c>
    </row>
    <row r="866" spans="1:9" x14ac:dyDescent="0.25">
      <c r="A866" s="10">
        <v>634</v>
      </c>
      <c r="B866" s="10">
        <v>1964</v>
      </c>
      <c r="C866" s="10" t="s">
        <v>286</v>
      </c>
      <c r="D866" s="10">
        <v>1</v>
      </c>
      <c r="E866" s="10">
        <v>2</v>
      </c>
      <c r="F866" s="11">
        <v>70.545575925927551</v>
      </c>
      <c r="G866" s="11">
        <v>3.5488429398174048</v>
      </c>
      <c r="H866" s="12">
        <v>63.55929872685374</v>
      </c>
      <c r="I866" s="10">
        <v>53</v>
      </c>
    </row>
    <row r="867" spans="1:9" x14ac:dyDescent="0.25">
      <c r="A867" s="10">
        <v>484</v>
      </c>
      <c r="B867" s="10">
        <v>1940</v>
      </c>
      <c r="C867" s="10" t="s">
        <v>287</v>
      </c>
      <c r="D867" s="10">
        <v>4</v>
      </c>
      <c r="E867" s="10">
        <v>19.96</v>
      </c>
      <c r="F867" s="11">
        <v>70.545575925927551</v>
      </c>
      <c r="G867" s="11">
        <v>2.5488429398174048</v>
      </c>
      <c r="H867" s="12">
        <v>37.55929872685374</v>
      </c>
      <c r="I867" s="10">
        <v>123</v>
      </c>
    </row>
    <row r="868" spans="1:9" x14ac:dyDescent="0.25">
      <c r="A868" s="10">
        <v>796</v>
      </c>
      <c r="B868" s="10">
        <v>1974</v>
      </c>
      <c r="C868" s="10" t="s">
        <v>286</v>
      </c>
      <c r="D868" s="10">
        <v>4</v>
      </c>
      <c r="E868" s="10">
        <v>22.98</v>
      </c>
      <c r="F868" s="11">
        <v>70.545575925927551</v>
      </c>
      <c r="G868" s="11">
        <v>2.5488429398174048</v>
      </c>
      <c r="H868" s="12">
        <v>61.55929872685374</v>
      </c>
      <c r="I868" s="10">
        <v>22</v>
      </c>
    </row>
    <row r="869" spans="1:9" x14ac:dyDescent="0.25">
      <c r="A869" s="10">
        <v>1</v>
      </c>
      <c r="B869" s="10">
        <v>1963</v>
      </c>
      <c r="C869" s="10" t="s">
        <v>286</v>
      </c>
      <c r="D869" s="10">
        <v>2</v>
      </c>
      <c r="E869" s="10">
        <v>3.98</v>
      </c>
      <c r="F869" s="11">
        <v>70.545575925927551</v>
      </c>
      <c r="G869" s="11">
        <v>1.5488429398174048</v>
      </c>
      <c r="H869" s="12">
        <v>63.55929872685374</v>
      </c>
      <c r="I869" s="10">
        <v>101</v>
      </c>
    </row>
    <row r="870" spans="1:9" x14ac:dyDescent="0.25">
      <c r="A870" s="10">
        <v>199</v>
      </c>
      <c r="B870" s="10">
        <v>1955</v>
      </c>
      <c r="C870" s="10" t="s">
        <v>287</v>
      </c>
      <c r="D870" s="10">
        <v>86</v>
      </c>
      <c r="E870" s="10">
        <v>2391.42</v>
      </c>
      <c r="F870" s="11">
        <v>70.545575925927551</v>
      </c>
      <c r="G870" s="11">
        <v>1.5488429398174048</v>
      </c>
      <c r="H870" s="12">
        <v>2.5592987268537399</v>
      </c>
      <c r="I870" s="10">
        <v>446</v>
      </c>
    </row>
    <row r="871" spans="1:9" x14ac:dyDescent="0.25">
      <c r="A871" s="10">
        <v>347</v>
      </c>
      <c r="B871" s="10">
        <v>1948</v>
      </c>
      <c r="C871" s="10" t="s">
        <v>286</v>
      </c>
      <c r="D871" s="10">
        <v>9</v>
      </c>
      <c r="E871" s="10">
        <v>32.92</v>
      </c>
      <c r="F871" s="11">
        <v>70.545575925927551</v>
      </c>
      <c r="G871" s="11">
        <v>1.5488429398174048</v>
      </c>
      <c r="H871" s="12">
        <v>17.55929872685374</v>
      </c>
      <c r="I871" s="10">
        <v>120</v>
      </c>
    </row>
    <row r="872" spans="1:9" x14ac:dyDescent="0.25">
      <c r="A872" s="10">
        <v>487</v>
      </c>
      <c r="B872" s="10">
        <v>1970</v>
      </c>
      <c r="C872" s="10" t="s">
        <v>287</v>
      </c>
      <c r="D872" s="10">
        <v>1</v>
      </c>
      <c r="E872" s="10">
        <v>0.99</v>
      </c>
      <c r="F872" s="11">
        <v>70.545575925927551</v>
      </c>
      <c r="G872" s="11">
        <v>1.5488429398174048</v>
      </c>
      <c r="H872" s="12">
        <v>62.55929872685374</v>
      </c>
      <c r="I872" s="10">
        <v>80</v>
      </c>
    </row>
    <row r="873" spans="1:9" x14ac:dyDescent="0.25">
      <c r="A873" s="10">
        <v>528</v>
      </c>
      <c r="B873" s="10">
        <v>1948</v>
      </c>
      <c r="C873" s="10" t="s">
        <v>287</v>
      </c>
      <c r="D873" s="10">
        <v>3</v>
      </c>
      <c r="E873" s="10">
        <v>19.98</v>
      </c>
      <c r="F873" s="11">
        <v>70.545575925927551</v>
      </c>
      <c r="G873" s="11">
        <v>1.5488429398174048</v>
      </c>
      <c r="H873" s="12">
        <v>38.55929872685374</v>
      </c>
      <c r="I873" s="10">
        <v>196</v>
      </c>
    </row>
    <row r="874" spans="1:9" x14ac:dyDescent="0.25">
      <c r="A874" s="10">
        <v>549</v>
      </c>
      <c r="B874" s="10">
        <v>1945</v>
      </c>
      <c r="C874" s="10" t="s">
        <v>287</v>
      </c>
      <c r="D874" s="10">
        <v>3</v>
      </c>
      <c r="E874" s="10">
        <v>19.98</v>
      </c>
      <c r="F874" s="11">
        <v>70.545575925927551</v>
      </c>
      <c r="G874" s="11">
        <v>1.5488429398174048</v>
      </c>
      <c r="H874" s="12">
        <v>19.55929872685374</v>
      </c>
      <c r="I874" s="10">
        <v>207</v>
      </c>
    </row>
    <row r="875" spans="1:9" x14ac:dyDescent="0.25">
      <c r="A875" s="10">
        <v>593</v>
      </c>
      <c r="B875" s="10">
        <v>1954</v>
      </c>
      <c r="C875" s="10" t="s">
        <v>287</v>
      </c>
      <c r="D875" s="10">
        <v>9</v>
      </c>
      <c r="E875" s="10">
        <v>42.94</v>
      </c>
      <c r="F875" s="11">
        <v>70.545575925927551</v>
      </c>
      <c r="G875" s="11">
        <v>1.5488429398174048</v>
      </c>
      <c r="H875" s="12">
        <v>13.55929872685374</v>
      </c>
      <c r="I875" s="10">
        <v>97</v>
      </c>
    </row>
    <row r="876" spans="1:9" x14ac:dyDescent="0.25">
      <c r="A876" s="10">
        <v>55</v>
      </c>
      <c r="B876" s="10">
        <v>1968</v>
      </c>
      <c r="C876" s="10" t="s">
        <v>287</v>
      </c>
      <c r="D876" s="10">
        <v>1</v>
      </c>
      <c r="E876" s="10">
        <v>1.99</v>
      </c>
      <c r="F876" s="11">
        <v>69.545575925927551</v>
      </c>
      <c r="G876" s="11">
        <v>19.548842939817405</v>
      </c>
      <c r="H876" s="12">
        <v>68.55929872685374</v>
      </c>
      <c r="I876" s="10">
        <v>21</v>
      </c>
    </row>
    <row r="877" spans="1:9" x14ac:dyDescent="0.25">
      <c r="A877" s="10">
        <v>577</v>
      </c>
      <c r="B877" s="10">
        <v>1962</v>
      </c>
      <c r="C877" s="10" t="s">
        <v>286</v>
      </c>
      <c r="D877" s="10">
        <v>3</v>
      </c>
      <c r="E877" s="10">
        <v>5.98</v>
      </c>
      <c r="F877" s="11">
        <v>69.545575925927551</v>
      </c>
      <c r="G877" s="11">
        <v>16.548842939817405</v>
      </c>
      <c r="H877" s="12">
        <v>63.55929872685374</v>
      </c>
      <c r="I877" s="10">
        <v>51</v>
      </c>
    </row>
    <row r="878" spans="1:9" x14ac:dyDescent="0.25">
      <c r="A878" s="10">
        <v>844</v>
      </c>
      <c r="B878" s="10">
        <v>1941</v>
      </c>
      <c r="C878" s="10" t="s">
        <v>286</v>
      </c>
      <c r="D878" s="10">
        <v>5</v>
      </c>
      <c r="E878" s="10">
        <v>54.95</v>
      </c>
      <c r="F878" s="11">
        <v>69.545575925927551</v>
      </c>
      <c r="G878" s="11">
        <v>11.548842939817405</v>
      </c>
      <c r="H878" s="12">
        <v>11.55929872685374</v>
      </c>
      <c r="I878" s="10">
        <v>28</v>
      </c>
    </row>
    <row r="879" spans="1:9" x14ac:dyDescent="0.25">
      <c r="A879" s="10">
        <v>114</v>
      </c>
      <c r="B879" s="10">
        <v>1946</v>
      </c>
      <c r="C879" s="10" t="s">
        <v>286</v>
      </c>
      <c r="D879" s="10">
        <v>2</v>
      </c>
      <c r="E879" s="10">
        <v>3.98</v>
      </c>
      <c r="F879" s="11">
        <v>69.545575925927551</v>
      </c>
      <c r="G879" s="11">
        <v>4.5488429398174048</v>
      </c>
      <c r="H879" s="12">
        <v>46.55929872685374</v>
      </c>
      <c r="I879" s="10">
        <v>53</v>
      </c>
    </row>
    <row r="880" spans="1:9" x14ac:dyDescent="0.25">
      <c r="A880" s="10">
        <v>505</v>
      </c>
      <c r="B880" s="10">
        <v>1997</v>
      </c>
      <c r="C880" s="10" t="s">
        <v>287</v>
      </c>
      <c r="D880" s="10">
        <v>44</v>
      </c>
      <c r="E880" s="10">
        <v>303.61</v>
      </c>
      <c r="F880" s="11">
        <v>69.545575925927551</v>
      </c>
      <c r="G880" s="11">
        <v>1.5488429398174048</v>
      </c>
      <c r="H880" s="12">
        <v>19.55929872685374</v>
      </c>
      <c r="I880" s="10">
        <v>253</v>
      </c>
    </row>
    <row r="881" spans="1:9" x14ac:dyDescent="0.25">
      <c r="A881" s="10">
        <v>563</v>
      </c>
      <c r="B881" s="10">
        <v>1994</v>
      </c>
      <c r="C881" s="10" t="s">
        <v>286</v>
      </c>
      <c r="D881" s="10">
        <v>5</v>
      </c>
      <c r="E881" s="10">
        <v>17.97</v>
      </c>
      <c r="F881" s="11">
        <v>69.545575925927551</v>
      </c>
      <c r="G881" s="11">
        <v>1.5488429398174048</v>
      </c>
      <c r="H881" s="12">
        <v>41.55929872685374</v>
      </c>
      <c r="I881" s="10">
        <v>187</v>
      </c>
    </row>
    <row r="882" spans="1:9" x14ac:dyDescent="0.25">
      <c r="A882" s="10">
        <v>603</v>
      </c>
      <c r="B882" s="10">
        <v>1960</v>
      </c>
      <c r="C882" s="10" t="s">
        <v>287</v>
      </c>
      <c r="D882" s="10">
        <v>10</v>
      </c>
      <c r="E882" s="10">
        <v>30.95</v>
      </c>
      <c r="F882" s="11">
        <v>69.545575925927551</v>
      </c>
      <c r="G882" s="11">
        <v>1.5488429398174048</v>
      </c>
      <c r="H882" s="12">
        <v>1.5592987268537399</v>
      </c>
      <c r="I882" s="10">
        <v>717</v>
      </c>
    </row>
    <row r="883" spans="1:9" x14ac:dyDescent="0.25">
      <c r="A883" s="10">
        <v>856</v>
      </c>
      <c r="B883" s="10">
        <v>1960</v>
      </c>
      <c r="C883" s="10" t="s">
        <v>287</v>
      </c>
      <c r="D883" s="10">
        <v>5</v>
      </c>
      <c r="E883" s="10">
        <v>55.97</v>
      </c>
      <c r="F883" s="11">
        <v>68.545575925927551</v>
      </c>
      <c r="G883" s="11">
        <v>19.548842939817405</v>
      </c>
      <c r="H883" s="12">
        <v>54.55929872685374</v>
      </c>
      <c r="I883" s="10">
        <v>25</v>
      </c>
    </row>
    <row r="884" spans="1:9" x14ac:dyDescent="0.25">
      <c r="A884" s="10">
        <v>744</v>
      </c>
      <c r="B884" s="10">
        <v>1968</v>
      </c>
      <c r="C884" s="10" t="s">
        <v>286</v>
      </c>
      <c r="D884" s="10">
        <v>1</v>
      </c>
      <c r="E884" s="10">
        <v>2</v>
      </c>
      <c r="F884" s="11">
        <v>68.545575925927551</v>
      </c>
      <c r="G884" s="11">
        <v>3.5488429398174048</v>
      </c>
      <c r="H884" s="12">
        <v>68.55929872685374</v>
      </c>
      <c r="I884" s="10">
        <v>56</v>
      </c>
    </row>
    <row r="885" spans="1:9" x14ac:dyDescent="0.25">
      <c r="A885" s="10">
        <v>17</v>
      </c>
      <c r="B885" s="10">
        <v>1947</v>
      </c>
      <c r="C885" s="10" t="s">
        <v>286</v>
      </c>
      <c r="D885" s="10">
        <v>1</v>
      </c>
      <c r="E885" s="10">
        <v>0.99</v>
      </c>
      <c r="F885" s="11">
        <v>68.545575925927551</v>
      </c>
      <c r="G885" s="11">
        <v>1.5488429398174048</v>
      </c>
      <c r="H885" s="12">
        <v>51.55929872685374</v>
      </c>
      <c r="I885" s="10">
        <v>125</v>
      </c>
    </row>
    <row r="886" spans="1:9" x14ac:dyDescent="0.25">
      <c r="A886" s="10">
        <v>552</v>
      </c>
      <c r="B886" s="10">
        <v>1915</v>
      </c>
      <c r="C886" s="10" t="s">
        <v>286</v>
      </c>
      <c r="D886" s="10">
        <v>1</v>
      </c>
      <c r="E886" s="10">
        <v>2</v>
      </c>
      <c r="F886" s="11">
        <v>68.545575925927551</v>
      </c>
      <c r="G886" s="11">
        <v>1.5488429398174048</v>
      </c>
      <c r="H886" s="12">
        <v>40.55929872685374</v>
      </c>
      <c r="I886" s="10">
        <v>159</v>
      </c>
    </row>
    <row r="887" spans="1:9" x14ac:dyDescent="0.25">
      <c r="A887" s="10">
        <v>602</v>
      </c>
      <c r="B887" s="10">
        <v>1987</v>
      </c>
      <c r="C887" s="10" t="s">
        <v>286</v>
      </c>
      <c r="D887" s="10">
        <v>1</v>
      </c>
      <c r="E887" s="10">
        <v>9.99</v>
      </c>
      <c r="F887" s="11">
        <v>68.545575925927551</v>
      </c>
      <c r="G887" s="11">
        <v>1.5488429398174048</v>
      </c>
      <c r="H887" s="12">
        <v>68.55929872685374</v>
      </c>
      <c r="I887" s="10">
        <v>28</v>
      </c>
    </row>
    <row r="888" spans="1:9" x14ac:dyDescent="0.25">
      <c r="A888" s="10">
        <v>628</v>
      </c>
      <c r="B888" s="10">
        <v>1953</v>
      </c>
      <c r="C888" s="10" t="s">
        <v>286</v>
      </c>
      <c r="D888" s="10">
        <v>5</v>
      </c>
      <c r="E888" s="10">
        <v>53.96</v>
      </c>
      <c r="F888" s="11">
        <v>67.545575925927551</v>
      </c>
      <c r="G888" s="11">
        <v>15.548842939817405</v>
      </c>
      <c r="H888" s="12">
        <v>55.55929872685374</v>
      </c>
      <c r="I888" s="10">
        <v>16</v>
      </c>
    </row>
    <row r="889" spans="1:9" x14ac:dyDescent="0.25">
      <c r="A889" s="10">
        <v>10</v>
      </c>
      <c r="B889" s="10">
        <v>1956</v>
      </c>
      <c r="C889" s="10" t="s">
        <v>287</v>
      </c>
      <c r="D889" s="10">
        <v>3</v>
      </c>
      <c r="E889" s="10">
        <v>7</v>
      </c>
      <c r="F889" s="11">
        <v>67.545575925927551</v>
      </c>
      <c r="G889" s="11">
        <v>9.5488429398174048</v>
      </c>
      <c r="H889" s="12">
        <v>54.55929872685374</v>
      </c>
      <c r="I889" s="10">
        <v>85</v>
      </c>
    </row>
    <row r="890" spans="1:9" x14ac:dyDescent="0.25">
      <c r="A890" s="10">
        <v>215</v>
      </c>
      <c r="B890" s="10">
        <v>1970</v>
      </c>
      <c r="C890" s="10" t="s">
        <v>286</v>
      </c>
      <c r="D890" s="10">
        <v>3</v>
      </c>
      <c r="E890" s="10">
        <v>6.98</v>
      </c>
      <c r="F890" s="11">
        <v>67.545575925927551</v>
      </c>
      <c r="G890" s="11">
        <v>1.5488429398174048</v>
      </c>
      <c r="H890" s="12">
        <v>56.55929872685374</v>
      </c>
      <c r="I890" s="10">
        <v>135</v>
      </c>
    </row>
    <row r="891" spans="1:9" x14ac:dyDescent="0.25">
      <c r="A891" s="10">
        <v>250</v>
      </c>
      <c r="B891" s="10">
        <v>1951</v>
      </c>
      <c r="C891" s="10" t="s">
        <v>286</v>
      </c>
      <c r="D891" s="10">
        <v>7</v>
      </c>
      <c r="E891" s="10">
        <v>23.95</v>
      </c>
      <c r="F891" s="11">
        <v>66.545575925927551</v>
      </c>
      <c r="G891" s="11">
        <v>11.548842939817405</v>
      </c>
      <c r="H891" s="12">
        <v>45.55929872685374</v>
      </c>
      <c r="I891" s="10">
        <v>137</v>
      </c>
    </row>
    <row r="892" spans="1:9" x14ac:dyDescent="0.25">
      <c r="A892" s="10">
        <v>79</v>
      </c>
      <c r="B892" s="10">
        <v>1970</v>
      </c>
      <c r="C892" s="10" t="s">
        <v>286</v>
      </c>
      <c r="D892" s="10">
        <v>2</v>
      </c>
      <c r="E892" s="10">
        <v>2.99</v>
      </c>
      <c r="F892" s="11">
        <v>66.545575925927551</v>
      </c>
      <c r="G892" s="11">
        <v>6.5488429398174048</v>
      </c>
      <c r="H892" s="12">
        <v>60.55929872685374</v>
      </c>
      <c r="I892" s="10">
        <v>50</v>
      </c>
    </row>
    <row r="893" spans="1:9" x14ac:dyDescent="0.25">
      <c r="A893" s="10">
        <v>209</v>
      </c>
      <c r="B893" s="10">
        <v>1979</v>
      </c>
      <c r="C893" s="10" t="s">
        <v>286</v>
      </c>
      <c r="D893" s="10">
        <v>2</v>
      </c>
      <c r="E893" s="10">
        <v>4.9800000000000004</v>
      </c>
      <c r="F893" s="11">
        <v>66.545575925927551</v>
      </c>
      <c r="G893" s="11">
        <v>4.5488429398174048</v>
      </c>
      <c r="H893" s="12">
        <v>11.55929872685374</v>
      </c>
      <c r="I893" s="10">
        <v>81</v>
      </c>
    </row>
    <row r="894" spans="1:9" x14ac:dyDescent="0.25">
      <c r="A894" s="10">
        <v>790</v>
      </c>
      <c r="B894" s="10">
        <v>1947</v>
      </c>
      <c r="C894" s="10" t="s">
        <v>286</v>
      </c>
      <c r="D894" s="10">
        <v>6</v>
      </c>
      <c r="E894" s="10">
        <v>12</v>
      </c>
      <c r="F894" s="11">
        <v>66.545575925927551</v>
      </c>
      <c r="G894" s="11">
        <v>1.5488429398174048</v>
      </c>
      <c r="H894" s="12">
        <v>1.5592987268537399</v>
      </c>
      <c r="I894" s="10">
        <v>98</v>
      </c>
    </row>
    <row r="895" spans="1:9" x14ac:dyDescent="0.25">
      <c r="A895" s="10">
        <v>67</v>
      </c>
      <c r="B895" s="10">
        <v>1962</v>
      </c>
      <c r="C895" s="10" t="s">
        <v>286</v>
      </c>
      <c r="D895" s="10">
        <v>3</v>
      </c>
      <c r="E895" s="10">
        <v>10.99</v>
      </c>
      <c r="F895" s="11">
        <v>65.545575925927551</v>
      </c>
      <c r="G895" s="11">
        <v>29.548842939817405</v>
      </c>
      <c r="H895" s="12">
        <v>49.55929872685374</v>
      </c>
      <c r="I895" s="10">
        <v>20</v>
      </c>
    </row>
    <row r="896" spans="1:9" x14ac:dyDescent="0.25">
      <c r="A896" s="10">
        <v>58</v>
      </c>
      <c r="B896" s="10">
        <v>1970</v>
      </c>
      <c r="C896" s="10" t="s">
        <v>286</v>
      </c>
      <c r="D896" s="10">
        <v>10</v>
      </c>
      <c r="E896" s="10">
        <v>45.94</v>
      </c>
      <c r="F896" s="11">
        <v>65.545575925927551</v>
      </c>
      <c r="G896" s="11">
        <v>18.548842939817405</v>
      </c>
      <c r="H896" s="12">
        <v>53.55929872685374</v>
      </c>
      <c r="I896" s="10">
        <v>27</v>
      </c>
    </row>
    <row r="897" spans="1:9" x14ac:dyDescent="0.25">
      <c r="A897" s="10">
        <v>798</v>
      </c>
      <c r="B897" s="10">
        <v>1963</v>
      </c>
      <c r="C897" s="10" t="s">
        <v>286</v>
      </c>
      <c r="D897" s="10">
        <v>8</v>
      </c>
      <c r="E897" s="10">
        <v>40.92</v>
      </c>
      <c r="F897" s="11">
        <v>65.545575925927551</v>
      </c>
      <c r="G897" s="11">
        <v>11.548842939817405</v>
      </c>
      <c r="H897" s="12">
        <v>51.55929872685374</v>
      </c>
      <c r="I897" s="10">
        <v>38</v>
      </c>
    </row>
    <row r="898" spans="1:9" x14ac:dyDescent="0.25">
      <c r="A898" s="10">
        <v>219</v>
      </c>
      <c r="B898" s="10">
        <v>1981</v>
      </c>
      <c r="C898" s="10" t="s">
        <v>287</v>
      </c>
      <c r="D898" s="10">
        <v>7</v>
      </c>
      <c r="E898" s="10">
        <v>30.94</v>
      </c>
      <c r="F898" s="11">
        <v>65.545575925927551</v>
      </c>
      <c r="G898" s="11">
        <v>5.5488429398174048</v>
      </c>
      <c r="H898" s="12">
        <v>49.55929872685374</v>
      </c>
      <c r="I898" s="10">
        <v>28</v>
      </c>
    </row>
    <row r="899" spans="1:9" x14ac:dyDescent="0.25">
      <c r="A899" s="10">
        <v>280</v>
      </c>
      <c r="B899" s="10">
        <v>1954</v>
      </c>
      <c r="C899" s="10" t="s">
        <v>286</v>
      </c>
      <c r="D899" s="10">
        <v>5</v>
      </c>
      <c r="E899" s="10">
        <v>12.96</v>
      </c>
      <c r="F899" s="11">
        <v>65.545575925927551</v>
      </c>
      <c r="G899" s="11">
        <v>1.5488429398174048</v>
      </c>
      <c r="H899" s="12">
        <v>21.55929872685374</v>
      </c>
      <c r="I899" s="10">
        <v>87</v>
      </c>
    </row>
    <row r="900" spans="1:9" x14ac:dyDescent="0.25">
      <c r="A900" s="10">
        <v>827</v>
      </c>
      <c r="B900" s="10">
        <v>1962</v>
      </c>
      <c r="C900" s="10" t="s">
        <v>287</v>
      </c>
      <c r="D900" s="10">
        <v>3</v>
      </c>
      <c r="E900" s="10">
        <v>10.97</v>
      </c>
      <c r="F900" s="11">
        <v>65.545575925927551</v>
      </c>
      <c r="G900" s="11">
        <v>1.5488429398174048</v>
      </c>
      <c r="H900" s="12">
        <v>38.55929872685374</v>
      </c>
      <c r="I900" s="10">
        <v>75</v>
      </c>
    </row>
    <row r="901" spans="1:9" x14ac:dyDescent="0.25">
      <c r="A901" s="10">
        <v>53</v>
      </c>
      <c r="B901" s="10">
        <v>1953</v>
      </c>
      <c r="C901" s="10" t="s">
        <v>287</v>
      </c>
      <c r="D901" s="10">
        <v>26</v>
      </c>
      <c r="E901" s="10">
        <v>147.83000000000001</v>
      </c>
      <c r="F901" s="11">
        <v>64.545575925927551</v>
      </c>
      <c r="G901" s="11">
        <v>1.5488429398174048</v>
      </c>
      <c r="H901" s="12">
        <v>2.5592987268537399</v>
      </c>
      <c r="I901" s="10">
        <v>172</v>
      </c>
    </row>
    <row r="902" spans="1:9" x14ac:dyDescent="0.25">
      <c r="A902" s="10">
        <v>777</v>
      </c>
      <c r="B902" s="10">
        <v>1995</v>
      </c>
      <c r="C902" s="10" t="s">
        <v>286</v>
      </c>
      <c r="D902" s="10">
        <v>1</v>
      </c>
      <c r="E902" s="10">
        <v>0.99</v>
      </c>
      <c r="F902" s="11">
        <v>64.545575925927551</v>
      </c>
      <c r="G902" s="11">
        <v>0.54884293981740484</v>
      </c>
      <c r="H902" s="12">
        <v>48.55929872685374</v>
      </c>
      <c r="I902" s="10">
        <v>209</v>
      </c>
    </row>
    <row r="903" spans="1:9" x14ac:dyDescent="0.25">
      <c r="A903" s="10">
        <v>723</v>
      </c>
      <c r="B903" s="10">
        <v>1955</v>
      </c>
      <c r="C903" s="10" t="s">
        <v>286</v>
      </c>
      <c r="D903" s="10">
        <v>2</v>
      </c>
      <c r="E903" s="10">
        <v>3.98</v>
      </c>
      <c r="F903" s="11">
        <v>63.545575925927551</v>
      </c>
      <c r="G903" s="11">
        <v>2.5488429398174048</v>
      </c>
      <c r="H903" s="12">
        <v>13.55929872685374</v>
      </c>
      <c r="I903" s="10">
        <v>13</v>
      </c>
    </row>
    <row r="904" spans="1:9" x14ac:dyDescent="0.25">
      <c r="A904" s="10">
        <v>842</v>
      </c>
      <c r="B904" s="10">
        <v>1966</v>
      </c>
      <c r="C904" s="10" t="s">
        <v>286</v>
      </c>
      <c r="D904" s="10">
        <v>4</v>
      </c>
      <c r="E904" s="10">
        <v>9.99</v>
      </c>
      <c r="F904" s="11">
        <v>62.545575925927551</v>
      </c>
      <c r="G904" s="11">
        <v>5.5488429398174048</v>
      </c>
      <c r="H904" s="12">
        <v>33.55929872685374</v>
      </c>
      <c r="I904" s="10">
        <v>64</v>
      </c>
    </row>
    <row r="905" spans="1:9" x14ac:dyDescent="0.25">
      <c r="A905" s="10">
        <v>86</v>
      </c>
      <c r="B905" s="10">
        <v>1964</v>
      </c>
      <c r="C905" s="10" t="s">
        <v>286</v>
      </c>
      <c r="D905" s="10">
        <v>2</v>
      </c>
      <c r="E905" s="10">
        <v>4.99</v>
      </c>
      <c r="F905" s="11">
        <v>62.545575925927551</v>
      </c>
      <c r="G905" s="11">
        <v>4.5488429398174048</v>
      </c>
      <c r="H905" s="12">
        <v>17.55929872685374</v>
      </c>
      <c r="I905" s="10">
        <v>45</v>
      </c>
    </row>
    <row r="906" spans="1:9" x14ac:dyDescent="0.25">
      <c r="A906" s="10">
        <v>127</v>
      </c>
      <c r="B906" s="10">
        <v>1938</v>
      </c>
      <c r="C906" s="10" t="s">
        <v>287</v>
      </c>
      <c r="D906" s="10">
        <v>2</v>
      </c>
      <c r="E906" s="10">
        <v>4.99</v>
      </c>
      <c r="F906" s="11">
        <v>62.545575925927551</v>
      </c>
      <c r="G906" s="11">
        <v>1.5488429398174048</v>
      </c>
      <c r="H906" s="12">
        <v>58.55929872685374</v>
      </c>
      <c r="I906" s="10">
        <v>17</v>
      </c>
    </row>
    <row r="907" spans="1:9" x14ac:dyDescent="0.25">
      <c r="A907" s="10">
        <v>816</v>
      </c>
      <c r="B907" s="10">
        <v>1955</v>
      </c>
      <c r="C907" s="10" t="s">
        <v>286</v>
      </c>
      <c r="D907" s="10">
        <v>5</v>
      </c>
      <c r="E907" s="10">
        <v>34.950000000000003</v>
      </c>
      <c r="F907" s="11">
        <v>61.545575925927551</v>
      </c>
      <c r="G907" s="11">
        <v>1.5488429398174048</v>
      </c>
      <c r="H907" s="12">
        <v>54.55929872685374</v>
      </c>
      <c r="I907" s="10">
        <v>44</v>
      </c>
    </row>
    <row r="908" spans="1:9" x14ac:dyDescent="0.25">
      <c r="A908" s="10">
        <v>30</v>
      </c>
      <c r="B908" s="10">
        <v>1956</v>
      </c>
      <c r="C908" s="10" t="s">
        <v>287</v>
      </c>
      <c r="D908" s="10">
        <v>2</v>
      </c>
      <c r="E908" s="10">
        <v>4.99</v>
      </c>
      <c r="F908" s="11">
        <v>59.545575925927551</v>
      </c>
      <c r="G908" s="11">
        <v>24.548842939817405</v>
      </c>
      <c r="H908" s="12">
        <v>55.55929872685374</v>
      </c>
      <c r="I908" s="10">
        <v>23</v>
      </c>
    </row>
    <row r="909" spans="1:9" x14ac:dyDescent="0.25">
      <c r="A909" s="10">
        <v>970</v>
      </c>
      <c r="B909" s="10">
        <v>1936</v>
      </c>
      <c r="C909" s="10" t="s">
        <v>287</v>
      </c>
      <c r="D909" s="10">
        <v>1</v>
      </c>
      <c r="E909" s="10">
        <v>2</v>
      </c>
      <c r="F909" s="11">
        <v>59.545575925927551</v>
      </c>
      <c r="G909" s="11">
        <v>5.5488429398174048</v>
      </c>
      <c r="H909" s="12">
        <v>58.55929872685374</v>
      </c>
      <c r="I909" s="10">
        <v>11</v>
      </c>
    </row>
    <row r="910" spans="1:9" x14ac:dyDescent="0.25">
      <c r="A910" s="10">
        <v>121</v>
      </c>
      <c r="B910" s="10">
        <v>1957</v>
      </c>
      <c r="C910" s="10" t="s">
        <v>287</v>
      </c>
      <c r="D910" s="10">
        <v>2</v>
      </c>
      <c r="E910" s="10">
        <v>14.98</v>
      </c>
      <c r="F910" s="11">
        <v>59.545575925927551</v>
      </c>
      <c r="G910" s="11">
        <v>2.5488429398174048</v>
      </c>
      <c r="H910" s="12">
        <v>41.55929872685374</v>
      </c>
      <c r="I910" s="10">
        <v>143</v>
      </c>
    </row>
    <row r="911" spans="1:9" x14ac:dyDescent="0.25">
      <c r="A911" s="10">
        <v>70</v>
      </c>
      <c r="B911" s="10">
        <v>1957</v>
      </c>
      <c r="C911" s="10" t="s">
        <v>286</v>
      </c>
      <c r="D911" s="10">
        <v>11</v>
      </c>
      <c r="E911" s="10">
        <v>140.93</v>
      </c>
      <c r="F911" s="11">
        <v>59.545575925927551</v>
      </c>
      <c r="G911" s="11">
        <v>1.5488429398174048</v>
      </c>
      <c r="H911" s="12">
        <v>51.55929872685374</v>
      </c>
      <c r="I911" s="10">
        <v>88</v>
      </c>
    </row>
    <row r="912" spans="1:9" x14ac:dyDescent="0.25">
      <c r="A912" s="10">
        <v>443</v>
      </c>
      <c r="B912" s="10">
        <v>1970</v>
      </c>
      <c r="C912" s="10" t="s">
        <v>286</v>
      </c>
      <c r="D912" s="10">
        <v>1</v>
      </c>
      <c r="E912" s="10">
        <v>2</v>
      </c>
      <c r="F912" s="11">
        <v>59.545575925927551</v>
      </c>
      <c r="G912" s="11">
        <v>1.5488429398174048</v>
      </c>
      <c r="H912" s="12">
        <v>59.55929872685374</v>
      </c>
      <c r="I912" s="10">
        <v>55</v>
      </c>
    </row>
    <row r="913" spans="1:9" x14ac:dyDescent="0.25">
      <c r="A913" s="10">
        <v>565</v>
      </c>
      <c r="B913" s="10">
        <v>1961</v>
      </c>
      <c r="C913" s="10" t="s">
        <v>286</v>
      </c>
      <c r="D913" s="10">
        <v>18</v>
      </c>
      <c r="E913" s="10">
        <v>133.96</v>
      </c>
      <c r="F913" s="11">
        <v>59.545575925927551</v>
      </c>
      <c r="G913" s="11">
        <v>1.5488429398174048</v>
      </c>
      <c r="H913" s="12">
        <v>2.5592987268537399</v>
      </c>
      <c r="I913" s="10">
        <v>206</v>
      </c>
    </row>
    <row r="914" spans="1:9" x14ac:dyDescent="0.25">
      <c r="A914" s="10">
        <v>225</v>
      </c>
      <c r="B914" s="10">
        <v>1977</v>
      </c>
      <c r="C914" s="10" t="s">
        <v>287</v>
      </c>
      <c r="D914" s="10">
        <v>1</v>
      </c>
      <c r="E914" s="10">
        <v>1.99</v>
      </c>
      <c r="F914" s="11">
        <v>59.545575925927551</v>
      </c>
      <c r="G914" s="11">
        <v>0.54884293981740484</v>
      </c>
      <c r="H914" s="12">
        <v>50.55929872685374</v>
      </c>
      <c r="I914" s="10">
        <v>12</v>
      </c>
    </row>
    <row r="915" spans="1:9" x14ac:dyDescent="0.25">
      <c r="A915" s="10">
        <v>880</v>
      </c>
      <c r="B915" s="10">
        <v>1926</v>
      </c>
      <c r="C915" s="10" t="s">
        <v>286</v>
      </c>
      <c r="D915" s="10">
        <v>1</v>
      </c>
      <c r="E915" s="10">
        <v>2</v>
      </c>
      <c r="F915" s="11">
        <v>58.545575925927551</v>
      </c>
      <c r="G915" s="11">
        <v>17.548842939817405</v>
      </c>
      <c r="H915" s="12">
        <v>56.55929872685374</v>
      </c>
      <c r="I915" s="10">
        <v>66</v>
      </c>
    </row>
    <row r="916" spans="1:9" x14ac:dyDescent="0.25">
      <c r="A916" s="10">
        <v>508</v>
      </c>
      <c r="B916" s="10">
        <v>1957</v>
      </c>
      <c r="C916" s="10" t="s">
        <v>287</v>
      </c>
      <c r="D916" s="10">
        <v>7</v>
      </c>
      <c r="E916" s="10">
        <v>106.93</v>
      </c>
      <c r="F916" s="11">
        <v>58.545575925927551</v>
      </c>
      <c r="G916" s="11">
        <v>2.5488429398174048</v>
      </c>
      <c r="H916" s="12">
        <v>26.55929872685374</v>
      </c>
      <c r="I916" s="10">
        <v>73</v>
      </c>
    </row>
    <row r="917" spans="1:9" x14ac:dyDescent="0.25">
      <c r="A917" s="10">
        <v>456</v>
      </c>
      <c r="B917" s="10">
        <v>1967</v>
      </c>
      <c r="C917" s="10" t="s">
        <v>286</v>
      </c>
      <c r="D917" s="10">
        <v>2</v>
      </c>
      <c r="E917" s="10">
        <v>10.98</v>
      </c>
      <c r="F917" s="11">
        <v>58.545575925927551</v>
      </c>
      <c r="G917" s="11">
        <v>1.5488429398174048</v>
      </c>
      <c r="H917" s="12">
        <v>40.55929872685374</v>
      </c>
      <c r="I917" s="10">
        <v>62</v>
      </c>
    </row>
    <row r="918" spans="1:9" x14ac:dyDescent="0.25">
      <c r="A918" s="10">
        <v>502</v>
      </c>
      <c r="B918" s="10">
        <v>1959</v>
      </c>
      <c r="C918" s="10" t="s">
        <v>287</v>
      </c>
      <c r="D918" s="10">
        <v>1</v>
      </c>
      <c r="E918" s="10">
        <v>4.99</v>
      </c>
      <c r="F918" s="11">
        <v>58.545575925927551</v>
      </c>
      <c r="G918" s="11">
        <v>0.54884293981740484</v>
      </c>
      <c r="H918" s="12">
        <v>57.55929872685374</v>
      </c>
      <c r="I918" s="10">
        <v>370</v>
      </c>
    </row>
    <row r="919" spans="1:9" x14ac:dyDescent="0.25">
      <c r="A919" s="10">
        <v>883</v>
      </c>
      <c r="B919" s="10">
        <v>1952</v>
      </c>
      <c r="C919" s="10" t="s">
        <v>286</v>
      </c>
      <c r="D919" s="10">
        <v>24</v>
      </c>
      <c r="E919" s="10">
        <v>205.86</v>
      </c>
      <c r="F919" s="11">
        <v>57.545575925927551</v>
      </c>
      <c r="G919" s="11">
        <v>18.548842939817405</v>
      </c>
      <c r="H919" s="12">
        <v>18.55929872685374</v>
      </c>
      <c r="I919" s="10">
        <v>104</v>
      </c>
    </row>
    <row r="920" spans="1:9" x14ac:dyDescent="0.25">
      <c r="A920" s="10">
        <v>51</v>
      </c>
      <c r="B920" s="10">
        <v>1984</v>
      </c>
      <c r="C920" s="10" t="s">
        <v>287</v>
      </c>
      <c r="D920" s="10">
        <v>1</v>
      </c>
      <c r="E920" s="10">
        <v>2</v>
      </c>
      <c r="F920" s="11">
        <v>57.545575925927551</v>
      </c>
      <c r="G920" s="11">
        <v>13.548842939817405</v>
      </c>
      <c r="H920" s="12">
        <v>31.55929872685374</v>
      </c>
      <c r="I920" s="10">
        <v>25</v>
      </c>
    </row>
    <row r="921" spans="1:9" x14ac:dyDescent="0.25">
      <c r="A921" s="10">
        <v>41</v>
      </c>
      <c r="B921" s="10">
        <v>1975</v>
      </c>
      <c r="C921" s="10" t="s">
        <v>286</v>
      </c>
      <c r="D921" s="10">
        <v>2</v>
      </c>
      <c r="E921" s="10">
        <v>2.99</v>
      </c>
      <c r="F921" s="11">
        <v>57.545575925927551</v>
      </c>
      <c r="G921" s="11">
        <v>6.5488429398174048</v>
      </c>
      <c r="H921" s="12">
        <v>55.55929872685374</v>
      </c>
      <c r="I921" s="10">
        <v>66</v>
      </c>
    </row>
    <row r="922" spans="1:9" x14ac:dyDescent="0.25">
      <c r="A922" s="10">
        <v>444</v>
      </c>
      <c r="B922" s="10">
        <v>1947</v>
      </c>
      <c r="C922" s="10" t="s">
        <v>287</v>
      </c>
      <c r="D922" s="10">
        <v>1</v>
      </c>
      <c r="E922" s="10">
        <v>0.99</v>
      </c>
      <c r="F922" s="11">
        <v>57.545575925927551</v>
      </c>
      <c r="G922" s="11">
        <v>2.5488429398174048</v>
      </c>
      <c r="H922" s="12">
        <v>49.55929872685374</v>
      </c>
      <c r="I922" s="10">
        <v>24</v>
      </c>
    </row>
    <row r="923" spans="1:9" x14ac:dyDescent="0.25">
      <c r="A923" s="10">
        <v>495</v>
      </c>
      <c r="B923" s="10">
        <v>1953</v>
      </c>
      <c r="C923" s="10" t="s">
        <v>286</v>
      </c>
      <c r="D923" s="10">
        <v>5</v>
      </c>
      <c r="E923" s="10">
        <v>21.95</v>
      </c>
      <c r="F923" s="11">
        <v>57.545575925927551</v>
      </c>
      <c r="G923" s="11">
        <v>1.5488429398174048</v>
      </c>
      <c r="H923" s="12">
        <v>23.55929872685374</v>
      </c>
      <c r="I923" s="10">
        <v>411</v>
      </c>
    </row>
    <row r="924" spans="1:9" x14ac:dyDescent="0.25">
      <c r="A924" s="10">
        <v>570</v>
      </c>
      <c r="B924" s="10">
        <v>1967</v>
      </c>
      <c r="C924" s="10" t="s">
        <v>287</v>
      </c>
      <c r="D924" s="10">
        <v>2</v>
      </c>
      <c r="E924" s="10">
        <v>3.98</v>
      </c>
      <c r="F924" s="11">
        <v>57.545575925927551</v>
      </c>
      <c r="G924" s="11">
        <v>1.5488429398174048</v>
      </c>
      <c r="H924" s="12">
        <v>28.55929872685374</v>
      </c>
      <c r="I924" s="10">
        <v>137</v>
      </c>
    </row>
    <row r="925" spans="1:9" x14ac:dyDescent="0.25">
      <c r="A925" s="10">
        <v>730</v>
      </c>
      <c r="B925" s="10">
        <v>1942</v>
      </c>
      <c r="C925" s="10" t="s">
        <v>287</v>
      </c>
      <c r="D925" s="10">
        <v>4</v>
      </c>
      <c r="E925" s="10">
        <v>11.99</v>
      </c>
      <c r="F925" s="11">
        <v>57.545575925927551</v>
      </c>
      <c r="G925" s="11">
        <v>1.5488429398174048</v>
      </c>
      <c r="H925" s="12">
        <v>6.5592987268537399</v>
      </c>
      <c r="I925" s="10">
        <v>91</v>
      </c>
    </row>
    <row r="926" spans="1:9" x14ac:dyDescent="0.25">
      <c r="A926" s="10">
        <v>760</v>
      </c>
      <c r="B926" s="10">
        <v>1958</v>
      </c>
      <c r="C926" s="10" t="s">
        <v>286</v>
      </c>
      <c r="D926" s="10">
        <v>1</v>
      </c>
      <c r="E926" s="10">
        <v>0.99</v>
      </c>
      <c r="F926" s="11">
        <v>57.545575925927551</v>
      </c>
      <c r="G926" s="11">
        <v>1.5488429398174048</v>
      </c>
      <c r="H926" s="12">
        <v>56.55929872685374</v>
      </c>
      <c r="I926" s="10">
        <v>167</v>
      </c>
    </row>
    <row r="927" spans="1:9" x14ac:dyDescent="0.25">
      <c r="A927" s="10">
        <v>530</v>
      </c>
      <c r="B927" s="10">
        <v>1961</v>
      </c>
      <c r="C927" s="10" t="s">
        <v>287</v>
      </c>
      <c r="D927" s="10">
        <v>4</v>
      </c>
      <c r="E927" s="10">
        <v>9.9600000000000009</v>
      </c>
      <c r="F927" s="11">
        <v>56.545575925927551</v>
      </c>
      <c r="G927" s="11">
        <v>11.548842939817405</v>
      </c>
      <c r="H927" s="12">
        <v>35.55929872685374</v>
      </c>
      <c r="I927" s="10">
        <v>22</v>
      </c>
    </row>
    <row r="928" spans="1:9" x14ac:dyDescent="0.25">
      <c r="A928" s="10">
        <v>533</v>
      </c>
      <c r="B928" s="10">
        <v>1961</v>
      </c>
      <c r="C928" s="10" t="s">
        <v>286</v>
      </c>
      <c r="D928" s="10">
        <v>5</v>
      </c>
      <c r="E928" s="10">
        <v>44.95</v>
      </c>
      <c r="F928" s="11">
        <v>56.545575925927551</v>
      </c>
      <c r="G928" s="11">
        <v>11.548842939817405</v>
      </c>
      <c r="H928" s="12">
        <v>52.55929872685374</v>
      </c>
      <c r="I928" s="10">
        <v>37</v>
      </c>
    </row>
    <row r="929" spans="1:9" x14ac:dyDescent="0.25">
      <c r="A929" s="10">
        <v>35</v>
      </c>
      <c r="B929" s="10">
        <v>1947</v>
      </c>
      <c r="C929" s="10" t="s">
        <v>287</v>
      </c>
      <c r="D929" s="10">
        <v>2</v>
      </c>
      <c r="E929" s="10">
        <v>6.99</v>
      </c>
      <c r="F929" s="11">
        <v>56.545575925927551</v>
      </c>
      <c r="G929" s="11">
        <v>6.5488429398174048</v>
      </c>
      <c r="H929" s="12">
        <v>40.55929872685374</v>
      </c>
      <c r="I929" s="10">
        <v>86</v>
      </c>
    </row>
    <row r="930" spans="1:9" x14ac:dyDescent="0.25">
      <c r="A930" s="10">
        <v>515</v>
      </c>
      <c r="B930" s="10">
        <v>1957</v>
      </c>
      <c r="C930" s="10" t="s">
        <v>286</v>
      </c>
      <c r="D930" s="10">
        <v>6</v>
      </c>
      <c r="E930" s="10">
        <v>15.98</v>
      </c>
      <c r="F930" s="11">
        <v>56.545575925927551</v>
      </c>
      <c r="G930" s="11">
        <v>2.5488429398174048</v>
      </c>
      <c r="H930" s="12">
        <v>7.5592987268537399</v>
      </c>
      <c r="I930" s="10">
        <v>53</v>
      </c>
    </row>
    <row r="931" spans="1:9" x14ac:dyDescent="0.25">
      <c r="A931" s="10">
        <v>281</v>
      </c>
      <c r="B931" s="10">
        <v>1957</v>
      </c>
      <c r="C931" s="10" t="s">
        <v>286</v>
      </c>
      <c r="D931" s="10">
        <v>4</v>
      </c>
      <c r="E931" s="10">
        <v>20.96</v>
      </c>
      <c r="F931" s="11">
        <v>55.545575925927551</v>
      </c>
      <c r="G931" s="11">
        <v>4.5488429398174048</v>
      </c>
      <c r="H931" s="12">
        <v>9.5592987268537399</v>
      </c>
      <c r="I931" s="10">
        <v>38</v>
      </c>
    </row>
    <row r="932" spans="1:9" x14ac:dyDescent="0.25">
      <c r="A932" s="10">
        <v>486</v>
      </c>
      <c r="B932" s="10">
        <v>1961</v>
      </c>
      <c r="C932" s="10" t="s">
        <v>287</v>
      </c>
      <c r="D932" s="10">
        <v>2</v>
      </c>
      <c r="E932" s="10">
        <v>4.99</v>
      </c>
      <c r="F932" s="11">
        <v>55.545575925927551</v>
      </c>
      <c r="G932" s="11">
        <v>2.5488429398174048</v>
      </c>
      <c r="H932" s="12">
        <v>8.5592987268537399</v>
      </c>
      <c r="I932" s="10">
        <v>80</v>
      </c>
    </row>
    <row r="933" spans="1:9" x14ac:dyDescent="0.25">
      <c r="A933" s="10">
        <v>401</v>
      </c>
      <c r="B933" s="10">
        <v>1952</v>
      </c>
      <c r="C933" s="10" t="s">
        <v>287</v>
      </c>
      <c r="D933" s="10">
        <v>4</v>
      </c>
      <c r="E933" s="10">
        <v>6.99</v>
      </c>
      <c r="F933" s="11">
        <v>55.545575925927551</v>
      </c>
      <c r="G933" s="11">
        <v>1.5488429398174048</v>
      </c>
      <c r="H933" s="12">
        <v>14.55929872685374</v>
      </c>
      <c r="I933" s="10">
        <v>107</v>
      </c>
    </row>
    <row r="934" spans="1:9" x14ac:dyDescent="0.25">
      <c r="A934" s="10">
        <v>45</v>
      </c>
      <c r="B934" s="10">
        <v>1955</v>
      </c>
      <c r="C934" s="10" t="s">
        <v>286</v>
      </c>
      <c r="D934" s="10">
        <v>2</v>
      </c>
      <c r="E934" s="10">
        <v>34.979999999999997</v>
      </c>
      <c r="F934" s="11">
        <v>55.545575925927551</v>
      </c>
      <c r="G934" s="11">
        <v>0.54884293981740484</v>
      </c>
      <c r="H934" s="12">
        <v>12.55929872685374</v>
      </c>
      <c r="I934" s="10">
        <v>103</v>
      </c>
    </row>
    <row r="935" spans="1:9" x14ac:dyDescent="0.25">
      <c r="A935" s="10">
        <v>220</v>
      </c>
      <c r="B935" s="10">
        <v>1964</v>
      </c>
      <c r="C935" s="10" t="s">
        <v>286</v>
      </c>
      <c r="D935" s="10">
        <v>2</v>
      </c>
      <c r="E935" s="10">
        <v>4.99</v>
      </c>
      <c r="F935" s="11">
        <v>54.545575925927551</v>
      </c>
      <c r="G935" s="11">
        <v>20.548842939817405</v>
      </c>
      <c r="H935" s="12">
        <v>28.55929872685374</v>
      </c>
      <c r="I935" s="10">
        <v>5</v>
      </c>
    </row>
    <row r="936" spans="1:9" x14ac:dyDescent="0.25">
      <c r="A936" s="10">
        <v>116</v>
      </c>
      <c r="B936" s="10">
        <v>1962</v>
      </c>
      <c r="C936" s="10" t="s">
        <v>286</v>
      </c>
      <c r="D936" s="10">
        <v>18</v>
      </c>
      <c r="E936" s="10">
        <v>44.82</v>
      </c>
      <c r="F936" s="11">
        <v>54.545575925927551</v>
      </c>
      <c r="G936" s="11">
        <v>2.5488429398174048</v>
      </c>
      <c r="H936" s="12">
        <v>11.55929872685374</v>
      </c>
      <c r="I936" s="10">
        <v>212</v>
      </c>
    </row>
    <row r="937" spans="1:9" x14ac:dyDescent="0.25">
      <c r="A937" s="10">
        <v>847</v>
      </c>
      <c r="B937" s="10">
        <v>1961</v>
      </c>
      <c r="C937" s="10" t="s">
        <v>286</v>
      </c>
      <c r="D937" s="10">
        <v>24</v>
      </c>
      <c r="E937" s="10">
        <v>62.82</v>
      </c>
      <c r="F937" s="11">
        <v>54.545575925927551</v>
      </c>
      <c r="G937" s="11">
        <v>1.5488429398174048</v>
      </c>
      <c r="H937" s="12">
        <v>1.5592987268537399</v>
      </c>
      <c r="I937" s="10">
        <v>207</v>
      </c>
    </row>
    <row r="938" spans="1:9" x14ac:dyDescent="0.25">
      <c r="A938" s="10">
        <v>192</v>
      </c>
      <c r="B938" s="10">
        <v>1950</v>
      </c>
      <c r="C938" s="10" t="s">
        <v>286</v>
      </c>
      <c r="D938" s="10">
        <v>5</v>
      </c>
      <c r="E938" s="10">
        <v>24.95</v>
      </c>
      <c r="F938" s="11">
        <v>52.545575925927551</v>
      </c>
      <c r="G938" s="11">
        <v>1.5488429398174048</v>
      </c>
      <c r="H938" s="12">
        <v>37.55929872685374</v>
      </c>
      <c r="I938" s="10">
        <v>143</v>
      </c>
    </row>
    <row r="939" spans="1:9" x14ac:dyDescent="0.25">
      <c r="A939" s="10">
        <v>244</v>
      </c>
      <c r="B939" s="10">
        <v>1970</v>
      </c>
      <c r="C939" s="10" t="s">
        <v>286</v>
      </c>
      <c r="D939" s="10">
        <v>9</v>
      </c>
      <c r="E939" s="10">
        <v>32.94</v>
      </c>
      <c r="F939" s="11">
        <v>52.545575925927551</v>
      </c>
      <c r="G939" s="11">
        <v>1.5488429398174048</v>
      </c>
      <c r="H939" s="12">
        <v>1.5592987268537399</v>
      </c>
      <c r="I939" s="10">
        <v>141</v>
      </c>
    </row>
    <row r="940" spans="1:9" x14ac:dyDescent="0.25">
      <c r="A940" s="10">
        <v>232</v>
      </c>
      <c r="B940" s="10">
        <v>1970</v>
      </c>
      <c r="C940" s="10" t="s">
        <v>287</v>
      </c>
      <c r="D940" s="10">
        <v>1</v>
      </c>
      <c r="E940" s="10">
        <v>2.99</v>
      </c>
      <c r="F940" s="11">
        <v>51.545575925927551</v>
      </c>
      <c r="G940" s="11">
        <v>25.548842939817405</v>
      </c>
      <c r="H940" s="12">
        <v>32.55929872685374</v>
      </c>
      <c r="I940" s="10">
        <v>49</v>
      </c>
    </row>
    <row r="941" spans="1:9" x14ac:dyDescent="0.25">
      <c r="A941" s="10">
        <v>748</v>
      </c>
      <c r="B941" s="10">
        <v>1951</v>
      </c>
      <c r="C941" s="10" t="s">
        <v>286</v>
      </c>
      <c r="D941" s="10">
        <v>2</v>
      </c>
      <c r="E941" s="10">
        <v>4</v>
      </c>
      <c r="F941" s="11">
        <v>51.545575925927551</v>
      </c>
      <c r="G941" s="11">
        <v>1.5488429398174048</v>
      </c>
      <c r="H941" s="12">
        <v>10.55929872685374</v>
      </c>
      <c r="I941" s="10">
        <v>81</v>
      </c>
    </row>
    <row r="942" spans="1:9" x14ac:dyDescent="0.25">
      <c r="A942" s="10">
        <v>12</v>
      </c>
      <c r="B942" s="10">
        <v>1945</v>
      </c>
      <c r="C942" s="10" t="s">
        <v>287</v>
      </c>
      <c r="D942" s="10">
        <v>3</v>
      </c>
      <c r="E942" s="10">
        <v>6.97</v>
      </c>
      <c r="F942" s="11">
        <v>50.545575925927551</v>
      </c>
      <c r="G942" s="11">
        <v>15.548842939817405</v>
      </c>
      <c r="H942" s="12">
        <v>36.55929872685374</v>
      </c>
      <c r="I942" s="10">
        <v>33</v>
      </c>
    </row>
    <row r="943" spans="1:9" x14ac:dyDescent="0.25">
      <c r="A943" s="10">
        <v>163</v>
      </c>
      <c r="B943" s="10">
        <v>1911</v>
      </c>
      <c r="C943" s="10" t="s">
        <v>287</v>
      </c>
      <c r="D943" s="10">
        <v>8</v>
      </c>
      <c r="E943" s="10">
        <v>101.94</v>
      </c>
      <c r="F943" s="11">
        <v>50.545575925927551</v>
      </c>
      <c r="G943" s="11">
        <v>1.5488429398174048</v>
      </c>
      <c r="H943" s="12">
        <v>27.55929872685374</v>
      </c>
      <c r="I943" s="10">
        <v>408</v>
      </c>
    </row>
    <row r="944" spans="1:9" x14ac:dyDescent="0.25">
      <c r="A944" s="10">
        <v>696</v>
      </c>
      <c r="B944" s="10">
        <v>1956</v>
      </c>
      <c r="C944" s="10" t="s">
        <v>286</v>
      </c>
      <c r="D944" s="10">
        <v>3</v>
      </c>
      <c r="E944" s="10">
        <v>32.97</v>
      </c>
      <c r="F944" s="11">
        <v>47.545575925927551</v>
      </c>
      <c r="G944" s="11">
        <v>26.548842939817405</v>
      </c>
      <c r="H944" s="12">
        <v>35.55929872685374</v>
      </c>
      <c r="I944" s="10">
        <v>18</v>
      </c>
    </row>
    <row r="945" spans="1:9" x14ac:dyDescent="0.25">
      <c r="A945" s="10">
        <v>569</v>
      </c>
      <c r="B945" s="10">
        <v>1936</v>
      </c>
      <c r="C945" s="10" t="s">
        <v>287</v>
      </c>
      <c r="D945" s="10">
        <v>13</v>
      </c>
      <c r="E945" s="10">
        <v>59.88</v>
      </c>
      <c r="F945" s="11">
        <v>47.545575925927551</v>
      </c>
      <c r="G945" s="11">
        <v>10.548842939817405</v>
      </c>
      <c r="H945" s="12">
        <v>14.55929872685374</v>
      </c>
      <c r="I945" s="10">
        <v>49</v>
      </c>
    </row>
    <row r="946" spans="1:9" x14ac:dyDescent="0.25">
      <c r="A946" s="10">
        <v>170</v>
      </c>
      <c r="B946" s="10">
        <v>1974</v>
      </c>
      <c r="C946" s="10" t="s">
        <v>286</v>
      </c>
      <c r="D946" s="10">
        <v>7</v>
      </c>
      <c r="E946" s="10">
        <v>309.95</v>
      </c>
      <c r="F946" s="11">
        <v>47.545575925927551</v>
      </c>
      <c r="G946" s="11">
        <v>5.5488429398174048</v>
      </c>
      <c r="H946" s="12">
        <v>25.55929872685374</v>
      </c>
      <c r="I946" s="10">
        <v>57</v>
      </c>
    </row>
    <row r="947" spans="1:9" x14ac:dyDescent="0.25">
      <c r="A947" s="10">
        <v>605</v>
      </c>
      <c r="B947" s="10">
        <v>1954</v>
      </c>
      <c r="C947" s="10" t="s">
        <v>287</v>
      </c>
      <c r="D947" s="10">
        <v>2</v>
      </c>
      <c r="E947" s="10">
        <v>2.99</v>
      </c>
      <c r="F947" s="11">
        <v>46.545575925927551</v>
      </c>
      <c r="G947" s="11">
        <v>18.548842939817405</v>
      </c>
      <c r="H947" s="12">
        <v>28.55929872685374</v>
      </c>
      <c r="I947" s="10">
        <v>41</v>
      </c>
    </row>
    <row r="948" spans="1:9" x14ac:dyDescent="0.25">
      <c r="A948" s="10">
        <v>206</v>
      </c>
      <c r="B948" s="10">
        <v>1970</v>
      </c>
      <c r="C948" s="10" t="s">
        <v>286</v>
      </c>
      <c r="D948" s="10">
        <v>8</v>
      </c>
      <c r="E948" s="10">
        <v>52.93</v>
      </c>
      <c r="F948" s="11">
        <v>46.545575925927551</v>
      </c>
      <c r="G948" s="11">
        <v>11.548842939817405</v>
      </c>
      <c r="H948" s="12">
        <v>11.55929872685374</v>
      </c>
      <c r="I948" s="10">
        <v>16</v>
      </c>
    </row>
    <row r="949" spans="1:9" x14ac:dyDescent="0.25">
      <c r="A949" s="10">
        <v>36</v>
      </c>
      <c r="B949" s="10">
        <v>1961</v>
      </c>
      <c r="C949" s="10" t="s">
        <v>286</v>
      </c>
      <c r="D949" s="10">
        <v>2</v>
      </c>
      <c r="E949" s="10">
        <v>21.99</v>
      </c>
      <c r="F949" s="11">
        <v>46.545575925927551</v>
      </c>
      <c r="G949" s="11">
        <v>1.5488429398174048</v>
      </c>
      <c r="H949" s="12">
        <v>4.5592987268537399</v>
      </c>
      <c r="I949" s="10">
        <v>20</v>
      </c>
    </row>
    <row r="950" spans="1:9" x14ac:dyDescent="0.25">
      <c r="A950" s="10">
        <v>47</v>
      </c>
      <c r="B950" s="10">
        <v>1959</v>
      </c>
      <c r="C950" s="10" t="s">
        <v>287</v>
      </c>
      <c r="D950" s="10">
        <v>1</v>
      </c>
      <c r="E950" s="10">
        <v>0.99</v>
      </c>
      <c r="F950" s="11">
        <v>46.545575925927551</v>
      </c>
      <c r="G950" s="11">
        <v>1.5488429398174048</v>
      </c>
      <c r="H950" s="12">
        <v>23.55929872685374</v>
      </c>
      <c r="I950" s="10">
        <v>212</v>
      </c>
    </row>
    <row r="951" spans="1:9" x14ac:dyDescent="0.25">
      <c r="A951" s="10">
        <v>481</v>
      </c>
      <c r="B951" s="10">
        <v>1970</v>
      </c>
      <c r="C951" s="10" t="s">
        <v>286</v>
      </c>
      <c r="D951" s="10">
        <v>15</v>
      </c>
      <c r="E951" s="10">
        <v>169.87</v>
      </c>
      <c r="F951" s="11">
        <v>46.545575925927551</v>
      </c>
      <c r="G951" s="11">
        <v>1.5488429398174048</v>
      </c>
      <c r="H951" s="12">
        <v>29.55929872685374</v>
      </c>
      <c r="I951" s="10">
        <v>175</v>
      </c>
    </row>
    <row r="952" spans="1:9" x14ac:dyDescent="0.25">
      <c r="A952" s="10">
        <v>877</v>
      </c>
      <c r="B952" s="10">
        <v>1956</v>
      </c>
      <c r="C952" s="10" t="s">
        <v>287</v>
      </c>
      <c r="D952" s="10">
        <v>4</v>
      </c>
      <c r="E952" s="10">
        <v>15.97</v>
      </c>
      <c r="F952" s="11">
        <v>46.545575925927551</v>
      </c>
      <c r="G952" s="11">
        <v>1.5488429398174048</v>
      </c>
      <c r="H952" s="12">
        <v>1.5592987268537399</v>
      </c>
      <c r="I952" s="10">
        <v>26</v>
      </c>
    </row>
    <row r="953" spans="1:9" x14ac:dyDescent="0.25">
      <c r="A953" s="10">
        <v>649</v>
      </c>
      <c r="B953" s="10">
        <v>1969</v>
      </c>
      <c r="C953" s="10" t="s">
        <v>287</v>
      </c>
      <c r="D953" s="10">
        <v>18</v>
      </c>
      <c r="E953" s="10">
        <v>143.83000000000001</v>
      </c>
      <c r="F953" s="11">
        <v>45.545575925927551</v>
      </c>
      <c r="G953" s="11">
        <v>11.548842939817405</v>
      </c>
      <c r="H953" s="12">
        <v>22.55929872685374</v>
      </c>
      <c r="I953" s="10">
        <v>36</v>
      </c>
    </row>
    <row r="954" spans="1:9" x14ac:dyDescent="0.25">
      <c r="A954" s="10">
        <v>522</v>
      </c>
      <c r="B954" s="10">
        <v>1953</v>
      </c>
      <c r="C954" s="10" t="s">
        <v>287</v>
      </c>
      <c r="D954" s="10">
        <v>29</v>
      </c>
      <c r="E954" s="10">
        <v>417.78</v>
      </c>
      <c r="F954" s="11">
        <v>45.545575925927551</v>
      </c>
      <c r="G954" s="11">
        <v>1.5488429398174048</v>
      </c>
      <c r="H954" s="12">
        <v>1.5592987268537399</v>
      </c>
      <c r="I954" s="10">
        <v>171</v>
      </c>
    </row>
    <row r="955" spans="1:9" x14ac:dyDescent="0.25">
      <c r="A955" s="10">
        <v>663</v>
      </c>
      <c r="B955" s="10">
        <v>1958</v>
      </c>
      <c r="C955" s="10" t="s">
        <v>287</v>
      </c>
      <c r="D955" s="10">
        <v>3</v>
      </c>
      <c r="E955" s="10">
        <v>6</v>
      </c>
      <c r="F955" s="11">
        <v>45.545575925927551</v>
      </c>
      <c r="G955" s="11">
        <v>1.5488429398174048</v>
      </c>
      <c r="H955" s="12">
        <v>24.55929872685374</v>
      </c>
      <c r="I955" s="10">
        <v>70</v>
      </c>
    </row>
    <row r="956" spans="1:9" x14ac:dyDescent="0.25">
      <c r="A956" s="10">
        <v>886</v>
      </c>
      <c r="B956" s="10">
        <v>1972</v>
      </c>
      <c r="C956" s="10" t="s">
        <v>286</v>
      </c>
      <c r="D956" s="10">
        <v>1</v>
      </c>
      <c r="E956" s="10">
        <v>0.99</v>
      </c>
      <c r="F956" s="11">
        <v>45.545575925927551</v>
      </c>
      <c r="G956" s="11">
        <v>1.5488429398174048</v>
      </c>
      <c r="H956" s="12">
        <v>30.55929872685374</v>
      </c>
      <c r="I956" s="10">
        <v>99</v>
      </c>
    </row>
    <row r="957" spans="1:9" x14ac:dyDescent="0.25">
      <c r="A957" s="10">
        <v>240</v>
      </c>
      <c r="B957" s="10">
        <v>1954</v>
      </c>
      <c r="C957" s="10" t="s">
        <v>286</v>
      </c>
      <c r="D957" s="10">
        <v>2</v>
      </c>
      <c r="E957" s="10">
        <v>11.98</v>
      </c>
      <c r="F957" s="11">
        <v>44.545575925927551</v>
      </c>
      <c r="G957" s="11">
        <v>27.548842939817405</v>
      </c>
      <c r="H957" s="12">
        <v>43.55929872685374</v>
      </c>
      <c r="I957" s="10">
        <v>32</v>
      </c>
    </row>
    <row r="958" spans="1:9" x14ac:dyDescent="0.25">
      <c r="A958" s="10">
        <v>620</v>
      </c>
      <c r="B958" s="10">
        <v>1970</v>
      </c>
      <c r="C958" s="10" t="s">
        <v>287</v>
      </c>
      <c r="D958" s="10">
        <v>3</v>
      </c>
      <c r="E958" s="10">
        <v>5.99</v>
      </c>
      <c r="F958" s="11">
        <v>44.545575925927551</v>
      </c>
      <c r="G958" s="11">
        <v>13.548842939817405</v>
      </c>
      <c r="H958" s="12">
        <v>19.55929872685374</v>
      </c>
      <c r="I958" s="10">
        <v>7</v>
      </c>
    </row>
    <row r="959" spans="1:9" x14ac:dyDescent="0.25">
      <c r="A959" s="10">
        <v>482</v>
      </c>
      <c r="B959" s="10">
        <v>1947</v>
      </c>
      <c r="C959" s="10" t="s">
        <v>286</v>
      </c>
      <c r="D959" s="10">
        <v>3</v>
      </c>
      <c r="E959" s="10">
        <v>36.979999999999997</v>
      </c>
      <c r="F959" s="11">
        <v>44.545575925927551</v>
      </c>
      <c r="G959" s="11">
        <v>11.548842939817405</v>
      </c>
      <c r="H959" s="12">
        <v>39.55929872685374</v>
      </c>
      <c r="I959" s="10">
        <v>28</v>
      </c>
    </row>
    <row r="960" spans="1:9" x14ac:dyDescent="0.25">
      <c r="A960" s="10">
        <v>632</v>
      </c>
      <c r="B960" s="10">
        <v>1961</v>
      </c>
      <c r="C960" s="10" t="s">
        <v>286</v>
      </c>
      <c r="D960" s="10">
        <v>5</v>
      </c>
      <c r="E960" s="10">
        <v>27.96</v>
      </c>
      <c r="F960" s="11">
        <v>44.545575925927551</v>
      </c>
      <c r="G960" s="11">
        <v>3.5488429398174048</v>
      </c>
      <c r="H960" s="12">
        <v>7.5592987268537399</v>
      </c>
      <c r="I960" s="10">
        <v>45</v>
      </c>
    </row>
    <row r="961" spans="1:9" x14ac:dyDescent="0.25">
      <c r="A961" s="10">
        <v>848</v>
      </c>
      <c r="B961" s="10">
        <v>1954</v>
      </c>
      <c r="C961" s="10" t="s">
        <v>287</v>
      </c>
      <c r="D961" s="10">
        <v>11</v>
      </c>
      <c r="E961" s="10">
        <v>256.89999999999998</v>
      </c>
      <c r="F961" s="11">
        <v>44.545575925927551</v>
      </c>
      <c r="G961" s="11">
        <v>3.5488429398174048</v>
      </c>
      <c r="H961" s="12">
        <v>18.55929872685374</v>
      </c>
      <c r="I961" s="10">
        <v>68</v>
      </c>
    </row>
    <row r="962" spans="1:9" x14ac:dyDescent="0.25">
      <c r="A962" s="10">
        <v>823</v>
      </c>
      <c r="B962" s="10">
        <v>1960</v>
      </c>
      <c r="C962" s="10" t="s">
        <v>287</v>
      </c>
      <c r="D962" s="10">
        <v>9</v>
      </c>
      <c r="E962" s="10">
        <v>40.98</v>
      </c>
      <c r="F962" s="11">
        <v>44.545575925927551</v>
      </c>
      <c r="G962" s="11">
        <v>2.5488429398174048</v>
      </c>
      <c r="H962" s="12">
        <v>16.55929872685374</v>
      </c>
      <c r="I962" s="10">
        <v>63</v>
      </c>
    </row>
    <row r="963" spans="1:9" x14ac:dyDescent="0.25">
      <c r="A963" s="10">
        <v>646</v>
      </c>
      <c r="B963" s="10">
        <v>1947</v>
      </c>
      <c r="C963" s="10" t="s">
        <v>287</v>
      </c>
      <c r="D963" s="10">
        <v>7</v>
      </c>
      <c r="E963" s="10">
        <v>42.93</v>
      </c>
      <c r="F963" s="11">
        <v>43.545575925927551</v>
      </c>
      <c r="G963" s="11">
        <v>5.5488429398174048</v>
      </c>
      <c r="H963" s="12">
        <v>15.55929872685374</v>
      </c>
      <c r="I963" s="10">
        <v>57</v>
      </c>
    </row>
    <row r="964" spans="1:9" x14ac:dyDescent="0.25">
      <c r="A964" s="10">
        <v>269</v>
      </c>
      <c r="B964" s="10">
        <v>1966</v>
      </c>
      <c r="C964" s="10" t="s">
        <v>287</v>
      </c>
      <c r="D964" s="10">
        <v>5</v>
      </c>
      <c r="E964" s="10">
        <v>9.98</v>
      </c>
      <c r="F964" s="11">
        <v>43.545575925927551</v>
      </c>
      <c r="G964" s="11">
        <v>1.5488429398174048</v>
      </c>
      <c r="H964" s="12">
        <v>1.5592987268537399</v>
      </c>
      <c r="I964" s="10">
        <v>67</v>
      </c>
    </row>
    <row r="965" spans="1:9" x14ac:dyDescent="0.25">
      <c r="A965" s="10">
        <v>801</v>
      </c>
      <c r="B965" s="10">
        <v>1972</v>
      </c>
      <c r="C965" s="10" t="s">
        <v>287</v>
      </c>
      <c r="D965" s="10">
        <v>7</v>
      </c>
      <c r="E965" s="10">
        <v>29.95</v>
      </c>
      <c r="F965" s="11">
        <v>42.545575925927551</v>
      </c>
      <c r="G965" s="11">
        <v>4.5488429398174048</v>
      </c>
      <c r="H965" s="12">
        <v>17.55929872685374</v>
      </c>
      <c r="I965" s="10">
        <v>42</v>
      </c>
    </row>
    <row r="966" spans="1:9" x14ac:dyDescent="0.25">
      <c r="A966" s="10">
        <v>140</v>
      </c>
      <c r="B966" s="10">
        <v>1970</v>
      </c>
      <c r="C966" s="10" t="s">
        <v>287</v>
      </c>
      <c r="D966" s="10">
        <v>2</v>
      </c>
      <c r="E966" s="10">
        <v>9.98</v>
      </c>
      <c r="F966" s="11">
        <v>40.545575925927551</v>
      </c>
      <c r="G966" s="11">
        <v>22.548842939817405</v>
      </c>
      <c r="H966" s="12">
        <v>37.55929872685374</v>
      </c>
      <c r="I966" s="10">
        <v>23</v>
      </c>
    </row>
    <row r="967" spans="1:9" x14ac:dyDescent="0.25">
      <c r="A967" s="10">
        <v>586</v>
      </c>
      <c r="B967" s="10">
        <v>1945</v>
      </c>
      <c r="C967" s="10" t="s">
        <v>287</v>
      </c>
      <c r="D967" s="10">
        <v>1</v>
      </c>
      <c r="E967" s="10">
        <v>0.99</v>
      </c>
      <c r="F967" s="11">
        <v>37.545575925927551</v>
      </c>
      <c r="G967" s="11">
        <v>7.5488429398174048</v>
      </c>
      <c r="H967" s="12">
        <v>13.55929872685374</v>
      </c>
      <c r="I967" s="10">
        <v>14</v>
      </c>
    </row>
    <row r="968" spans="1:9" x14ac:dyDescent="0.25">
      <c r="A968" s="10">
        <v>797</v>
      </c>
      <c r="B968" s="10">
        <v>1966</v>
      </c>
      <c r="C968" s="10" t="s">
        <v>287</v>
      </c>
      <c r="D968" s="10">
        <v>3</v>
      </c>
      <c r="E968" s="10">
        <v>6.97</v>
      </c>
      <c r="F968" s="11">
        <v>35.545575925927551</v>
      </c>
      <c r="G968" s="11">
        <v>19.548842939817405</v>
      </c>
      <c r="H968" s="12">
        <v>21.55929872685374</v>
      </c>
      <c r="I968" s="10">
        <v>19</v>
      </c>
    </row>
    <row r="969" spans="1:9" x14ac:dyDescent="0.25">
      <c r="A969" s="10">
        <v>37</v>
      </c>
      <c r="B969" s="10">
        <v>1959</v>
      </c>
      <c r="C969" s="10" t="s">
        <v>287</v>
      </c>
      <c r="D969" s="10">
        <v>1</v>
      </c>
      <c r="E969" s="10">
        <v>0.99</v>
      </c>
      <c r="F969" s="11">
        <v>35.545575925927551</v>
      </c>
      <c r="G969" s="11">
        <v>1.5488429398174048</v>
      </c>
      <c r="H969" s="12">
        <v>9.5592987268537399</v>
      </c>
      <c r="I969" s="10">
        <v>47</v>
      </c>
    </row>
    <row r="970" spans="1:9" x14ac:dyDescent="0.25">
      <c r="A970" s="10">
        <v>400</v>
      </c>
      <c r="B970" s="10">
        <v>1970</v>
      </c>
      <c r="C970" s="10" t="s">
        <v>286</v>
      </c>
      <c r="D970" s="10">
        <v>1</v>
      </c>
      <c r="E970" s="10">
        <v>2</v>
      </c>
      <c r="F970" s="11">
        <v>34.545575925927551</v>
      </c>
      <c r="G970" s="11">
        <v>27.548842939817405</v>
      </c>
      <c r="H970" s="12">
        <v>31.55929872685374</v>
      </c>
      <c r="I970" s="10">
        <v>14</v>
      </c>
    </row>
    <row r="971" spans="1:9" x14ac:dyDescent="0.25">
      <c r="A971" s="10">
        <v>6</v>
      </c>
      <c r="B971" s="10">
        <v>1953</v>
      </c>
      <c r="C971" s="10" t="s">
        <v>287</v>
      </c>
      <c r="D971" s="10">
        <v>2</v>
      </c>
      <c r="E971" s="10">
        <v>2.99</v>
      </c>
      <c r="F971" s="11">
        <v>34.545575925927551</v>
      </c>
      <c r="G971" s="11">
        <v>1.5488429398174048</v>
      </c>
      <c r="H971" s="12">
        <v>32.55929872685374</v>
      </c>
      <c r="I971" s="10">
        <v>27</v>
      </c>
    </row>
    <row r="972" spans="1:9" x14ac:dyDescent="0.25">
      <c r="A972" s="10">
        <v>22</v>
      </c>
      <c r="B972" s="10">
        <v>1943</v>
      </c>
      <c r="C972" s="10" t="s">
        <v>287</v>
      </c>
      <c r="D972" s="10">
        <v>1</v>
      </c>
      <c r="E972" s="10">
        <v>1.99</v>
      </c>
      <c r="F972" s="11">
        <v>33.545575925927551</v>
      </c>
      <c r="G972" s="11">
        <v>29.548842939817405</v>
      </c>
      <c r="H972" s="12">
        <v>29.55929872685374</v>
      </c>
      <c r="I972" s="10">
        <v>2</v>
      </c>
    </row>
    <row r="973" spans="1:9" x14ac:dyDescent="0.25">
      <c r="A973" s="10">
        <v>573</v>
      </c>
      <c r="B973" s="10">
        <v>1946</v>
      </c>
      <c r="C973" s="10" t="s">
        <v>286</v>
      </c>
      <c r="D973" s="10">
        <v>1</v>
      </c>
      <c r="E973" s="10">
        <v>1.99</v>
      </c>
      <c r="F973" s="11">
        <v>32.545575925927551</v>
      </c>
      <c r="G973" s="11">
        <v>19.548842939817405</v>
      </c>
      <c r="H973" s="12">
        <v>31.55929872685374</v>
      </c>
      <c r="I973" s="10">
        <v>24</v>
      </c>
    </row>
    <row r="974" spans="1:9" x14ac:dyDescent="0.25">
      <c r="A974" s="10">
        <v>596</v>
      </c>
      <c r="B974" s="10">
        <v>1943</v>
      </c>
      <c r="C974" s="10" t="s">
        <v>286</v>
      </c>
      <c r="D974" s="10">
        <v>3</v>
      </c>
      <c r="E974" s="10">
        <v>7.98</v>
      </c>
      <c r="F974" s="11">
        <v>32.545575925927551</v>
      </c>
      <c r="G974" s="11">
        <v>15.548842939817405</v>
      </c>
      <c r="H974" s="12">
        <v>28.55929872685374</v>
      </c>
      <c r="I974" s="10">
        <v>11</v>
      </c>
    </row>
    <row r="975" spans="1:9" x14ac:dyDescent="0.25">
      <c r="A975" s="10">
        <v>606</v>
      </c>
      <c r="B975" s="10">
        <v>1956</v>
      </c>
      <c r="C975" s="10" t="s">
        <v>286</v>
      </c>
      <c r="D975" s="10">
        <v>1</v>
      </c>
      <c r="E975" s="10">
        <v>24.99</v>
      </c>
      <c r="F975" s="11">
        <v>32.545575925927551</v>
      </c>
      <c r="G975" s="11">
        <v>10.548842939817405</v>
      </c>
      <c r="H975" s="12">
        <v>32.55929872685374</v>
      </c>
      <c r="I975" s="10">
        <v>10</v>
      </c>
    </row>
    <row r="976" spans="1:9" x14ac:dyDescent="0.25">
      <c r="A976" s="10">
        <v>686</v>
      </c>
      <c r="B976" s="10">
        <v>1950</v>
      </c>
      <c r="C976" s="10" t="s">
        <v>287</v>
      </c>
      <c r="D976" s="10">
        <v>2</v>
      </c>
      <c r="E976" s="10">
        <v>6.98</v>
      </c>
      <c r="F976" s="11">
        <v>30.545575925927551</v>
      </c>
      <c r="G976" s="11">
        <v>4.5488429398174048</v>
      </c>
      <c r="H976" s="12">
        <v>28.55929872685374</v>
      </c>
      <c r="I976" s="10">
        <v>3</v>
      </c>
    </row>
    <row r="977" spans="1:9" x14ac:dyDescent="0.25">
      <c r="A977" s="10">
        <v>223</v>
      </c>
      <c r="B977" s="10">
        <v>1942</v>
      </c>
      <c r="C977" s="10" t="s">
        <v>287</v>
      </c>
      <c r="D977" s="10">
        <v>4</v>
      </c>
      <c r="E977" s="10">
        <v>5.96</v>
      </c>
      <c r="F977" s="11">
        <v>25.545575925927551</v>
      </c>
      <c r="G977" s="11">
        <v>7.5488429398174048</v>
      </c>
      <c r="H977" s="12">
        <v>21.55929872685374</v>
      </c>
      <c r="I977" s="10">
        <v>16</v>
      </c>
    </row>
    <row r="978" spans="1:9" x14ac:dyDescent="0.25">
      <c r="A978" s="10">
        <v>685</v>
      </c>
      <c r="B978" s="10">
        <v>1956</v>
      </c>
      <c r="C978" s="10" t="s">
        <v>286</v>
      </c>
      <c r="D978" s="10">
        <v>1</v>
      </c>
      <c r="E978" s="10">
        <v>2.99</v>
      </c>
      <c r="F978" s="11">
        <v>23.545575925927551</v>
      </c>
      <c r="G978" s="11">
        <v>6.5488429398174048</v>
      </c>
      <c r="H978" s="12">
        <v>14.55929872685374</v>
      </c>
      <c r="I978" s="10">
        <v>16</v>
      </c>
    </row>
    <row r="979" spans="1:9" x14ac:dyDescent="0.25">
      <c r="A979" s="10">
        <v>75</v>
      </c>
      <c r="B979" s="10">
        <v>1960</v>
      </c>
      <c r="C979" s="10" t="s">
        <v>286</v>
      </c>
      <c r="D979" s="10">
        <v>4</v>
      </c>
      <c r="E979" s="10">
        <v>9.98</v>
      </c>
      <c r="F979" s="11">
        <v>23.545575925927551</v>
      </c>
      <c r="G979" s="11">
        <v>1.5488429398174048</v>
      </c>
      <c r="H979" s="12">
        <v>12.55929872685374</v>
      </c>
      <c r="I979" s="10">
        <v>24</v>
      </c>
    </row>
    <row r="980" spans="1:9" x14ac:dyDescent="0.25">
      <c r="A980" s="10">
        <v>317</v>
      </c>
      <c r="B980" s="10">
        <v>1943</v>
      </c>
      <c r="C980" s="10" t="s">
        <v>287</v>
      </c>
      <c r="D980" s="10">
        <v>3</v>
      </c>
      <c r="E980" s="10">
        <v>6.99</v>
      </c>
      <c r="F980" s="11">
        <v>23.545575925927551</v>
      </c>
      <c r="G980" s="11">
        <v>1.5488429398174048</v>
      </c>
      <c r="H980" s="12">
        <v>7.5592987268537399</v>
      </c>
      <c r="I980" s="10">
        <v>72</v>
      </c>
    </row>
    <row r="981" spans="1:9" x14ac:dyDescent="0.25">
      <c r="A981" s="10">
        <v>423</v>
      </c>
      <c r="B981" s="10">
        <v>1991</v>
      </c>
      <c r="C981" s="10" t="s">
        <v>286</v>
      </c>
      <c r="D981" s="10">
        <v>1</v>
      </c>
      <c r="E981" s="10">
        <v>0.99</v>
      </c>
      <c r="F981" s="11">
        <v>23.545575925927551</v>
      </c>
      <c r="G981" s="11">
        <v>1.5488429398174048</v>
      </c>
      <c r="H981" s="12">
        <v>23.55929872685374</v>
      </c>
      <c r="I981" s="10">
        <v>2</v>
      </c>
    </row>
    <row r="982" spans="1:9" x14ac:dyDescent="0.25">
      <c r="A982" s="10">
        <v>478</v>
      </c>
      <c r="B982" s="10">
        <v>1978</v>
      </c>
      <c r="C982" s="10" t="s">
        <v>287</v>
      </c>
      <c r="D982" s="10">
        <v>2</v>
      </c>
      <c r="E982" s="10">
        <v>3.98</v>
      </c>
      <c r="F982" s="11">
        <v>23.545575925927551</v>
      </c>
      <c r="G982" s="11">
        <v>1.5488429398174048</v>
      </c>
      <c r="H982" s="12">
        <v>13.55929872685374</v>
      </c>
      <c r="I982" s="10">
        <v>47</v>
      </c>
    </row>
    <row r="983" spans="1:9" x14ac:dyDescent="0.25">
      <c r="A983" s="10">
        <v>523</v>
      </c>
      <c r="B983" s="10">
        <v>1953</v>
      </c>
      <c r="C983" s="10" t="s">
        <v>286</v>
      </c>
      <c r="D983" s="10">
        <v>1</v>
      </c>
      <c r="E983" s="10">
        <v>1.99</v>
      </c>
      <c r="F983" s="11">
        <v>22.545575925927551</v>
      </c>
      <c r="G983" s="11">
        <v>21.548842939817405</v>
      </c>
      <c r="H983" s="12">
        <v>21.55929872685374</v>
      </c>
      <c r="I983" s="10">
        <v>4</v>
      </c>
    </row>
    <row r="984" spans="1:9" x14ac:dyDescent="0.25">
      <c r="A984" s="10">
        <v>667</v>
      </c>
      <c r="B984" s="10">
        <v>1954</v>
      </c>
      <c r="C984" s="10" t="s">
        <v>287</v>
      </c>
      <c r="D984" s="10">
        <v>7</v>
      </c>
      <c r="E984" s="10">
        <v>34.93</v>
      </c>
      <c r="F984" s="11">
        <v>22.545575925927551</v>
      </c>
      <c r="G984" s="11">
        <v>4.5488429398174048</v>
      </c>
      <c r="H984" s="12">
        <v>5.5592987268537399</v>
      </c>
      <c r="I984" s="10">
        <v>57</v>
      </c>
    </row>
    <row r="985" spans="1:9" x14ac:dyDescent="0.25">
      <c r="A985" s="10">
        <v>227</v>
      </c>
      <c r="B985" s="10">
        <v>1942</v>
      </c>
      <c r="C985" s="10" t="s">
        <v>287</v>
      </c>
      <c r="D985" s="10">
        <v>4</v>
      </c>
      <c r="E985" s="10">
        <v>15.97</v>
      </c>
      <c r="F985" s="11">
        <v>22.545575925927551</v>
      </c>
      <c r="G985" s="11">
        <v>1.5488429398174048</v>
      </c>
      <c r="H985" s="12">
        <v>1.5592987268537399</v>
      </c>
      <c r="I985" s="10">
        <v>83</v>
      </c>
    </row>
    <row r="986" spans="1:9" x14ac:dyDescent="0.25">
      <c r="A986" s="10">
        <v>14</v>
      </c>
      <c r="B986" s="10">
        <v>1955</v>
      </c>
      <c r="C986" s="10" t="s">
        <v>287</v>
      </c>
      <c r="D986" s="10">
        <v>1</v>
      </c>
      <c r="E986" s="10">
        <v>0.99</v>
      </c>
      <c r="F986" s="11">
        <v>21.545575925927551</v>
      </c>
      <c r="G986" s="11">
        <v>4.5488429398174048</v>
      </c>
      <c r="H986" s="12">
        <v>20.55929872685374</v>
      </c>
      <c r="I986" s="10">
        <v>11</v>
      </c>
    </row>
    <row r="987" spans="1:9" x14ac:dyDescent="0.25">
      <c r="A987" s="10">
        <v>525</v>
      </c>
      <c r="B987" s="10">
        <v>1977</v>
      </c>
      <c r="C987" s="10" t="s">
        <v>286</v>
      </c>
      <c r="D987" s="10">
        <v>1</v>
      </c>
      <c r="E987" s="10">
        <v>4.99</v>
      </c>
      <c r="F987" s="11">
        <v>21.545575925927551</v>
      </c>
      <c r="G987" s="11">
        <v>1.5488429398174048</v>
      </c>
      <c r="H987" s="12">
        <v>9.5592987268537399</v>
      </c>
      <c r="I987" s="10">
        <v>63</v>
      </c>
    </row>
    <row r="988" spans="1:9" x14ac:dyDescent="0.25">
      <c r="A988" s="10">
        <v>764</v>
      </c>
      <c r="B988" s="10">
        <v>1943</v>
      </c>
      <c r="C988" s="10" t="s">
        <v>286</v>
      </c>
      <c r="D988" s="10">
        <v>1</v>
      </c>
      <c r="E988" s="10">
        <v>0.99</v>
      </c>
      <c r="F988" s="11">
        <v>19.545575925927551</v>
      </c>
      <c r="G988" s="11">
        <v>1.5488429398174048</v>
      </c>
      <c r="H988" s="12">
        <v>5.5592987268537399</v>
      </c>
      <c r="I988" s="10">
        <v>18</v>
      </c>
    </row>
    <row r="989" spans="1:9" x14ac:dyDescent="0.25">
      <c r="A989" s="10">
        <v>496</v>
      </c>
      <c r="B989" s="10">
        <v>1980</v>
      </c>
      <c r="C989" s="10" t="s">
        <v>287</v>
      </c>
      <c r="D989" s="10">
        <v>2</v>
      </c>
      <c r="E989" s="10">
        <v>19.98</v>
      </c>
      <c r="F989" s="11">
        <v>18.545575925927551</v>
      </c>
      <c r="G989" s="11">
        <v>5.5488429398174048</v>
      </c>
      <c r="H989" s="12">
        <v>5.5592987268537399</v>
      </c>
      <c r="I989" s="10">
        <v>4</v>
      </c>
    </row>
    <row r="990" spans="1:9" x14ac:dyDescent="0.25">
      <c r="A990" s="10">
        <v>580</v>
      </c>
      <c r="B990" s="10">
        <v>1970</v>
      </c>
      <c r="C990" s="10" t="s">
        <v>287</v>
      </c>
      <c r="D990" s="10">
        <v>1</v>
      </c>
      <c r="E990" s="10">
        <v>0.99</v>
      </c>
      <c r="F990" s="11">
        <v>18.545575925927551</v>
      </c>
      <c r="G990" s="11">
        <v>1.5488429398174048</v>
      </c>
      <c r="H990" s="12">
        <v>18.55929872685374</v>
      </c>
      <c r="I990" s="10">
        <v>22</v>
      </c>
    </row>
    <row r="991" spans="1:9" x14ac:dyDescent="0.25">
      <c r="A991" s="10">
        <v>784</v>
      </c>
      <c r="B991" s="10">
        <v>1973</v>
      </c>
      <c r="C991" s="10" t="s">
        <v>287</v>
      </c>
      <c r="D991" s="10">
        <v>1</v>
      </c>
      <c r="E991" s="10">
        <v>0.99</v>
      </c>
      <c r="F991" s="11">
        <v>18.545575925927551</v>
      </c>
      <c r="G991" s="11">
        <v>1.5488429398174048</v>
      </c>
      <c r="H991" s="12">
        <v>9.5592987268537399</v>
      </c>
      <c r="I991" s="10">
        <v>15</v>
      </c>
    </row>
    <row r="992" spans="1:9" x14ac:dyDescent="0.25">
      <c r="A992" s="10">
        <v>774</v>
      </c>
      <c r="B992" s="10">
        <v>1965</v>
      </c>
      <c r="C992" s="10" t="s">
        <v>287</v>
      </c>
      <c r="D992" s="10">
        <v>1</v>
      </c>
      <c r="E992" s="10">
        <v>0.99</v>
      </c>
      <c r="F992" s="11">
        <v>17.545575925927551</v>
      </c>
      <c r="G992" s="11">
        <v>9.5488429398174048</v>
      </c>
      <c r="H992" s="12">
        <v>15.55929872685374</v>
      </c>
      <c r="I992" s="10">
        <v>13</v>
      </c>
    </row>
    <row r="993" spans="1:9" x14ac:dyDescent="0.25">
      <c r="A993" s="10">
        <v>146</v>
      </c>
      <c r="B993" s="10">
        <v>1963</v>
      </c>
      <c r="C993" s="10" t="s">
        <v>287</v>
      </c>
      <c r="D993" s="10">
        <v>1</v>
      </c>
      <c r="E993" s="10">
        <v>9.99</v>
      </c>
      <c r="F993" s="11">
        <v>16.545575925927551</v>
      </c>
      <c r="G993" s="11">
        <v>7.5488429398174048</v>
      </c>
      <c r="H993" s="12">
        <v>14.55929872685374</v>
      </c>
      <c r="I993" s="10">
        <v>20</v>
      </c>
    </row>
    <row r="994" spans="1:9" x14ac:dyDescent="0.25">
      <c r="A994" s="10">
        <v>49</v>
      </c>
      <c r="B994" s="10">
        <v>1965</v>
      </c>
      <c r="C994" s="10" t="s">
        <v>287</v>
      </c>
      <c r="D994" s="10">
        <v>2</v>
      </c>
      <c r="E994" s="10">
        <v>2.99</v>
      </c>
      <c r="F994" s="11">
        <v>14.545575925927551</v>
      </c>
      <c r="G994" s="11">
        <v>5.5488429398174048</v>
      </c>
      <c r="H994" s="12">
        <v>13.55929872685374</v>
      </c>
      <c r="I994" s="10">
        <v>24</v>
      </c>
    </row>
    <row r="995" spans="1:9" x14ac:dyDescent="0.25">
      <c r="A995" s="10">
        <v>177</v>
      </c>
      <c r="B995" s="10">
        <v>1969</v>
      </c>
      <c r="C995" s="10" t="s">
        <v>286</v>
      </c>
      <c r="D995" s="10">
        <v>1</v>
      </c>
      <c r="E995" s="10">
        <v>2</v>
      </c>
      <c r="F995" s="11">
        <v>12.545575925927551</v>
      </c>
      <c r="G995" s="11">
        <v>12.548842939817405</v>
      </c>
      <c r="H995" s="12">
        <v>12.55929872685374</v>
      </c>
      <c r="I995" s="10">
        <v>2</v>
      </c>
    </row>
    <row r="996" spans="1:9" x14ac:dyDescent="0.25">
      <c r="A996" s="10">
        <v>155</v>
      </c>
      <c r="B996" s="10">
        <v>1960</v>
      </c>
      <c r="C996" s="10" t="s">
        <v>287</v>
      </c>
      <c r="D996" s="10">
        <v>7</v>
      </c>
      <c r="E996" s="10">
        <v>74.930000000000007</v>
      </c>
      <c r="F996" s="11">
        <v>12.545575925927551</v>
      </c>
      <c r="G996" s="11">
        <v>1.5488429398174048</v>
      </c>
      <c r="H996" s="12">
        <v>3.5592987268537399</v>
      </c>
      <c r="I996" s="10">
        <v>57</v>
      </c>
    </row>
    <row r="997" spans="1:9" x14ac:dyDescent="0.25">
      <c r="A997" s="10">
        <v>613</v>
      </c>
      <c r="B997" s="10">
        <v>1944</v>
      </c>
      <c r="C997" s="10" t="s">
        <v>286</v>
      </c>
      <c r="D997" s="10">
        <v>1</v>
      </c>
      <c r="E997" s="10">
        <v>2</v>
      </c>
      <c r="F997" s="11">
        <v>10.545575925927551</v>
      </c>
      <c r="G997" s="11">
        <v>10.548842939817405</v>
      </c>
      <c r="H997" s="12">
        <v>10.55929872685374</v>
      </c>
      <c r="I997" s="10">
        <v>1</v>
      </c>
    </row>
    <row r="998" spans="1:9" x14ac:dyDescent="0.25">
      <c r="A998" s="10">
        <v>922</v>
      </c>
      <c r="B998" s="10">
        <v>1943</v>
      </c>
      <c r="C998" s="10" t="s">
        <v>287</v>
      </c>
      <c r="D998" s="10">
        <v>1</v>
      </c>
      <c r="E998" s="10">
        <v>0.99</v>
      </c>
      <c r="F998" s="11">
        <v>9.545575925927551</v>
      </c>
      <c r="G998" s="11">
        <v>8.5488429398174048</v>
      </c>
      <c r="H998" s="12">
        <v>8.5592987268537399</v>
      </c>
      <c r="I998" s="10">
        <v>4</v>
      </c>
    </row>
    <row r="999" spans="1:9" x14ac:dyDescent="0.25">
      <c r="A999" s="10">
        <v>857</v>
      </c>
      <c r="B999" s="10">
        <v>1958</v>
      </c>
      <c r="C999" s="10" t="s">
        <v>286</v>
      </c>
      <c r="D999" s="10">
        <v>1</v>
      </c>
      <c r="E999" s="10">
        <v>0.99</v>
      </c>
      <c r="F999" s="11">
        <v>9.545575925927551</v>
      </c>
      <c r="G999" s="11">
        <v>1.5488429398174048</v>
      </c>
      <c r="H999" s="12">
        <v>8.5592987268537399</v>
      </c>
      <c r="I999" s="10">
        <v>12</v>
      </c>
    </row>
    <row r="1000" spans="1:9" x14ac:dyDescent="0.25">
      <c r="A1000" s="10">
        <v>424</v>
      </c>
      <c r="B1000" s="10">
        <v>1947</v>
      </c>
      <c r="C1000" s="10" t="s">
        <v>287</v>
      </c>
      <c r="D1000" s="10">
        <v>1</v>
      </c>
      <c r="E1000" s="10">
        <v>4.99</v>
      </c>
      <c r="F1000" s="11">
        <v>8.545575925927551</v>
      </c>
      <c r="G1000" s="11">
        <v>7.5488429398174048</v>
      </c>
      <c r="H1000" s="12">
        <v>8.5592987268537399</v>
      </c>
      <c r="I1000" s="10">
        <v>4</v>
      </c>
    </row>
    <row r="1001" spans="1:9" x14ac:dyDescent="0.25">
      <c r="A1001" s="10">
        <v>697</v>
      </c>
      <c r="B1001" s="10">
        <v>1958</v>
      </c>
      <c r="C1001" s="10" t="s">
        <v>286</v>
      </c>
      <c r="D1001" s="10">
        <v>1</v>
      </c>
      <c r="E1001" s="10">
        <v>9.99</v>
      </c>
      <c r="F1001" s="11">
        <v>5.545575925927551</v>
      </c>
      <c r="G1001" s="11">
        <v>1.5488429398174048</v>
      </c>
      <c r="H1001" s="12">
        <v>5.5592987268537399</v>
      </c>
      <c r="I1001" s="1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60"/>
  <sheetViews>
    <sheetView tabSelected="1" topLeftCell="A3" workbookViewId="0">
      <selection activeCell="B6" sqref="B6:N6"/>
    </sheetView>
  </sheetViews>
  <sheetFormatPr defaultColWidth="12.6640625" defaultRowHeight="15.75" customHeight="1" x14ac:dyDescent="0.25"/>
  <cols>
    <col min="7" max="7" width="12.77734375" customWidth="1"/>
    <col min="11" max="11" width="12.88671875" customWidth="1"/>
  </cols>
  <sheetData>
    <row r="1" spans="1:21" ht="15.75" customHeight="1" x14ac:dyDescent="0.3">
      <c r="A1" s="1"/>
      <c r="B1" s="13" t="s">
        <v>0</v>
      </c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3">
      <c r="A2" s="2">
        <v>1</v>
      </c>
      <c r="B2" s="15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">
      <c r="A3" s="2">
        <v>2</v>
      </c>
      <c r="B3" s="15" t="s">
        <v>2</v>
      </c>
      <c r="C3" s="14"/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3">
      <c r="A4" s="2">
        <v>3</v>
      </c>
      <c r="B4" s="15" t="s">
        <v>3</v>
      </c>
      <c r="C4" s="14"/>
      <c r="D4" s="14"/>
      <c r="E4" s="14"/>
      <c r="F4" s="14"/>
      <c r="G4" s="14"/>
      <c r="H4" s="14"/>
      <c r="I4" s="14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3">
      <c r="A5" s="2">
        <v>4</v>
      </c>
      <c r="B5" s="40" t="s">
        <v>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5.75" customHeight="1" x14ac:dyDescent="0.3">
      <c r="A6" s="2">
        <v>5</v>
      </c>
      <c r="B6" s="40" t="s">
        <v>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"/>
      <c r="P6" s="1"/>
      <c r="Q6" s="1"/>
      <c r="R6" s="1"/>
      <c r="S6" s="1"/>
      <c r="T6" s="1"/>
      <c r="U6" s="1"/>
    </row>
    <row r="7" spans="1:21" ht="15.75" customHeight="1" x14ac:dyDescent="0.3">
      <c r="A7" s="1"/>
      <c r="B7" s="16" t="s">
        <v>6</v>
      </c>
      <c r="C7" s="14"/>
      <c r="D7" s="14"/>
      <c r="E7" s="14"/>
      <c r="F7" s="14"/>
      <c r="G7" s="14"/>
      <c r="H7" s="14"/>
      <c r="I7" s="14"/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3">
      <c r="A8" s="1"/>
      <c r="B8" s="16" t="s">
        <v>7</v>
      </c>
      <c r="C8" s="14"/>
      <c r="D8" s="14"/>
      <c r="E8" s="14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customHeight="1" x14ac:dyDescent="0.3">
      <c r="A10" s="1"/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41" t="s">
        <v>13</v>
      </c>
      <c r="H10" s="20" t="s">
        <v>14</v>
      </c>
      <c r="I10" s="21" t="s">
        <v>15</v>
      </c>
      <c r="J10" s="20" t="s">
        <v>16</v>
      </c>
      <c r="K10" s="21" t="s">
        <v>17</v>
      </c>
      <c r="L10" s="20" t="s">
        <v>18</v>
      </c>
      <c r="M10" s="21" t="s">
        <v>19</v>
      </c>
      <c r="N10" s="20" t="s">
        <v>20</v>
      </c>
      <c r="O10" s="21" t="s">
        <v>21</v>
      </c>
      <c r="P10" s="20" t="s">
        <v>22</v>
      </c>
      <c r="Q10" s="21" t="s">
        <v>23</v>
      </c>
      <c r="R10" s="1"/>
      <c r="S10" s="1"/>
      <c r="T10" s="1"/>
      <c r="U10" s="1"/>
    </row>
    <row r="11" spans="1:21" ht="15.75" customHeight="1" x14ac:dyDescent="0.3">
      <c r="A11" s="1"/>
      <c r="B11" s="17">
        <v>44927</v>
      </c>
      <c r="C11" s="3" t="s">
        <v>24</v>
      </c>
      <c r="D11" s="3" t="s">
        <v>25</v>
      </c>
      <c r="E11" s="42">
        <v>793547</v>
      </c>
      <c r="F11" s="3" t="s">
        <v>26</v>
      </c>
      <c r="G11" s="3" t="s">
        <v>27</v>
      </c>
      <c r="H11" s="3" t="s">
        <v>28</v>
      </c>
      <c r="I11" s="3" t="s">
        <v>29</v>
      </c>
      <c r="J11" s="3" t="s">
        <v>30</v>
      </c>
      <c r="K11" s="3" t="s">
        <v>31</v>
      </c>
      <c r="L11" s="3" t="s">
        <v>32</v>
      </c>
      <c r="M11" s="3" t="s">
        <v>33</v>
      </c>
      <c r="N11" s="3" t="s">
        <v>34</v>
      </c>
      <c r="O11" s="3" t="s">
        <v>35</v>
      </c>
      <c r="P11" s="3">
        <v>409</v>
      </c>
      <c r="Q11" s="19" t="s">
        <v>36</v>
      </c>
      <c r="R11" s="1"/>
      <c r="S11" s="1"/>
      <c r="T11" s="1"/>
      <c r="U11" s="1"/>
    </row>
    <row r="12" spans="1:21" ht="15.75" customHeight="1" x14ac:dyDescent="0.3">
      <c r="A12" s="1"/>
      <c r="B12" s="17">
        <v>44958</v>
      </c>
      <c r="C12" s="3" t="s">
        <v>37</v>
      </c>
      <c r="D12" s="3" t="s">
        <v>38</v>
      </c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  <c r="M12" s="3" t="s">
        <v>47</v>
      </c>
      <c r="N12" s="3" t="s">
        <v>48</v>
      </c>
      <c r="O12" s="3" t="s">
        <v>49</v>
      </c>
      <c r="P12" s="3">
        <v>191</v>
      </c>
      <c r="Q12" s="19" t="s">
        <v>50</v>
      </c>
      <c r="R12" s="1"/>
      <c r="S12" s="1"/>
      <c r="T12" s="1"/>
      <c r="U12" s="1"/>
    </row>
    <row r="13" spans="1:21" ht="15.75" customHeight="1" x14ac:dyDescent="0.3">
      <c r="A13" s="1"/>
      <c r="B13" s="17">
        <v>44986</v>
      </c>
      <c r="C13" s="3" t="s">
        <v>51</v>
      </c>
      <c r="D13" s="3" t="s">
        <v>52</v>
      </c>
      <c r="E13" s="3" t="s">
        <v>53</v>
      </c>
      <c r="F13" s="3" t="s">
        <v>54</v>
      </c>
      <c r="G13" s="3" t="s">
        <v>55</v>
      </c>
      <c r="H13" s="3" t="s">
        <v>56</v>
      </c>
      <c r="I13" s="3" t="s">
        <v>29</v>
      </c>
      <c r="J13" s="3" t="s">
        <v>57</v>
      </c>
      <c r="K13" s="3" t="s">
        <v>58</v>
      </c>
      <c r="L13" s="3" t="s">
        <v>59</v>
      </c>
      <c r="M13" s="3" t="s">
        <v>60</v>
      </c>
      <c r="N13" s="3" t="s">
        <v>61</v>
      </c>
      <c r="O13" s="3" t="s">
        <v>62</v>
      </c>
      <c r="P13" s="3">
        <v>93</v>
      </c>
      <c r="Q13" s="19" t="s">
        <v>63</v>
      </c>
      <c r="R13" s="1"/>
      <c r="S13" s="1"/>
      <c r="T13" s="1"/>
      <c r="U13" s="1"/>
    </row>
    <row r="14" spans="1:21" ht="15.75" customHeight="1" x14ac:dyDescent="0.3">
      <c r="A14" s="1"/>
      <c r="B14" s="17">
        <v>45017</v>
      </c>
      <c r="C14" s="3" t="s">
        <v>64</v>
      </c>
      <c r="D14" s="3" t="s">
        <v>65</v>
      </c>
      <c r="E14" s="3" t="s">
        <v>66</v>
      </c>
      <c r="F14" s="3" t="s">
        <v>67</v>
      </c>
      <c r="G14" s="3" t="s">
        <v>68</v>
      </c>
      <c r="H14" s="3" t="s">
        <v>69</v>
      </c>
      <c r="I14" s="3" t="s">
        <v>70</v>
      </c>
      <c r="J14" s="3" t="s">
        <v>71</v>
      </c>
      <c r="K14" s="3" t="s">
        <v>72</v>
      </c>
      <c r="L14" s="3" t="s">
        <v>73</v>
      </c>
      <c r="M14" s="3" t="s">
        <v>74</v>
      </c>
      <c r="N14" s="3" t="s">
        <v>75</v>
      </c>
      <c r="O14" s="3" t="s">
        <v>76</v>
      </c>
      <c r="P14" s="3">
        <v>496</v>
      </c>
      <c r="Q14" s="19" t="s">
        <v>77</v>
      </c>
      <c r="R14" s="1"/>
      <c r="S14" s="1"/>
      <c r="T14" s="1"/>
      <c r="U14" s="1"/>
    </row>
    <row r="15" spans="1:21" ht="15.75" customHeight="1" x14ac:dyDescent="0.3">
      <c r="A15" s="1"/>
      <c r="B15" s="17">
        <v>45047</v>
      </c>
      <c r="C15" s="3" t="s">
        <v>78</v>
      </c>
      <c r="D15" s="3" t="s">
        <v>79</v>
      </c>
      <c r="E15" s="3" t="s">
        <v>80</v>
      </c>
      <c r="F15" s="3" t="s">
        <v>81</v>
      </c>
      <c r="G15" s="3" t="s">
        <v>82</v>
      </c>
      <c r="H15" s="3" t="s">
        <v>83</v>
      </c>
      <c r="I15" s="3" t="s">
        <v>84</v>
      </c>
      <c r="J15" s="3" t="s">
        <v>85</v>
      </c>
      <c r="K15" s="3" t="s">
        <v>86</v>
      </c>
      <c r="L15" s="3" t="s">
        <v>87</v>
      </c>
      <c r="M15" s="3" t="s">
        <v>88</v>
      </c>
      <c r="N15" s="3" t="s">
        <v>89</v>
      </c>
      <c r="O15" s="3" t="s">
        <v>90</v>
      </c>
      <c r="P15" s="3">
        <v>484</v>
      </c>
      <c r="Q15" s="19" t="s">
        <v>63</v>
      </c>
      <c r="R15" s="1"/>
      <c r="S15" s="1"/>
      <c r="T15" s="1"/>
      <c r="U15" s="1"/>
    </row>
    <row r="16" spans="1:21" ht="15.75" customHeight="1" x14ac:dyDescent="0.3">
      <c r="A16" s="1"/>
      <c r="B16" s="17">
        <v>45078</v>
      </c>
      <c r="C16" s="3" t="s">
        <v>91</v>
      </c>
      <c r="D16" s="3" t="s">
        <v>92</v>
      </c>
      <c r="E16" s="3" t="s">
        <v>93</v>
      </c>
      <c r="F16" s="3" t="s">
        <v>94</v>
      </c>
      <c r="G16" s="3" t="s">
        <v>95</v>
      </c>
      <c r="H16" s="3" t="s">
        <v>96</v>
      </c>
      <c r="I16" s="3" t="s">
        <v>97</v>
      </c>
      <c r="J16" s="3" t="s">
        <v>98</v>
      </c>
      <c r="K16" s="3" t="s">
        <v>99</v>
      </c>
      <c r="L16" s="3" t="s">
        <v>100</v>
      </c>
      <c r="M16" s="3" t="s">
        <v>101</v>
      </c>
      <c r="N16" s="3" t="s">
        <v>102</v>
      </c>
      <c r="O16" s="3" t="s">
        <v>103</v>
      </c>
      <c r="P16" s="3">
        <v>326</v>
      </c>
      <c r="Q16" s="19" t="s">
        <v>63</v>
      </c>
      <c r="R16" s="1"/>
      <c r="S16" s="1"/>
      <c r="T16" s="1"/>
      <c r="U16" s="1"/>
    </row>
    <row r="17" spans="1:21" ht="15.75" customHeight="1" x14ac:dyDescent="0.3">
      <c r="A17" s="1"/>
      <c r="B17" s="17">
        <v>45108</v>
      </c>
      <c r="C17" s="3" t="s">
        <v>104</v>
      </c>
      <c r="D17" s="3" t="s">
        <v>105</v>
      </c>
      <c r="E17" s="3" t="s">
        <v>106</v>
      </c>
      <c r="F17" s="3" t="s">
        <v>107</v>
      </c>
      <c r="G17" s="3" t="s">
        <v>108</v>
      </c>
      <c r="H17" s="3" t="s">
        <v>109</v>
      </c>
      <c r="I17" s="3" t="s">
        <v>110</v>
      </c>
      <c r="J17" s="3" t="s">
        <v>111</v>
      </c>
      <c r="K17" s="3" t="s">
        <v>112</v>
      </c>
      <c r="L17" s="3" t="s">
        <v>113</v>
      </c>
      <c r="M17" s="3" t="s">
        <v>114</v>
      </c>
      <c r="N17" s="3" t="s">
        <v>115</v>
      </c>
      <c r="O17" s="3" t="s">
        <v>116</v>
      </c>
      <c r="P17" s="3">
        <v>744</v>
      </c>
      <c r="Q17" s="19" t="s">
        <v>50</v>
      </c>
      <c r="R17" s="1"/>
      <c r="S17" s="1"/>
      <c r="T17" s="1"/>
      <c r="U17" s="1"/>
    </row>
    <row r="18" spans="1:21" ht="15.75" customHeight="1" x14ac:dyDescent="0.3">
      <c r="A18" s="1"/>
      <c r="B18" s="17">
        <v>45139</v>
      </c>
      <c r="C18" s="3" t="s">
        <v>117</v>
      </c>
      <c r="D18" s="3" t="s">
        <v>118</v>
      </c>
      <c r="E18" s="3" t="s">
        <v>119</v>
      </c>
      <c r="F18" s="3" t="s">
        <v>120</v>
      </c>
      <c r="G18" s="3" t="s">
        <v>121</v>
      </c>
      <c r="H18" s="3" t="s">
        <v>122</v>
      </c>
      <c r="I18" s="3" t="s">
        <v>123</v>
      </c>
      <c r="J18" s="3" t="s">
        <v>124</v>
      </c>
      <c r="K18" s="3" t="s">
        <v>125</v>
      </c>
      <c r="L18" s="3" t="s">
        <v>126</v>
      </c>
      <c r="M18" s="3" t="s">
        <v>127</v>
      </c>
      <c r="N18" s="3" t="s">
        <v>128</v>
      </c>
      <c r="O18" s="3" t="s">
        <v>129</v>
      </c>
      <c r="P18" s="3">
        <v>511</v>
      </c>
      <c r="Q18" s="19" t="s">
        <v>130</v>
      </c>
      <c r="R18" s="1"/>
      <c r="S18" s="1"/>
      <c r="T18" s="1"/>
      <c r="U18" s="1"/>
    </row>
    <row r="19" spans="1:21" ht="15.75" customHeight="1" x14ac:dyDescent="0.3">
      <c r="A19" s="1"/>
      <c r="B19" s="17">
        <v>45170</v>
      </c>
      <c r="C19" s="3" t="s">
        <v>131</v>
      </c>
      <c r="D19" s="3" t="s">
        <v>132</v>
      </c>
      <c r="E19" s="3" t="s">
        <v>133</v>
      </c>
      <c r="F19" s="3" t="s">
        <v>134</v>
      </c>
      <c r="G19" s="3" t="s">
        <v>135</v>
      </c>
      <c r="H19" s="3" t="s">
        <v>136</v>
      </c>
      <c r="I19" s="3" t="s">
        <v>137</v>
      </c>
      <c r="J19" s="3" t="s">
        <v>138</v>
      </c>
      <c r="K19" s="3" t="s">
        <v>139</v>
      </c>
      <c r="L19" s="3" t="s">
        <v>140</v>
      </c>
      <c r="M19" s="3" t="s">
        <v>60</v>
      </c>
      <c r="N19" s="3" t="s">
        <v>141</v>
      </c>
      <c r="O19" s="3" t="s">
        <v>142</v>
      </c>
      <c r="P19" s="3">
        <v>852</v>
      </c>
      <c r="Q19" s="19" t="s">
        <v>50</v>
      </c>
      <c r="R19" s="1"/>
      <c r="S19" s="1"/>
      <c r="T19" s="1"/>
      <c r="U19" s="1"/>
    </row>
    <row r="20" spans="1:21" ht="15.75" customHeight="1" x14ac:dyDescent="0.3">
      <c r="A20" s="1"/>
      <c r="B20" s="18">
        <v>45200</v>
      </c>
      <c r="C20" s="3" t="s">
        <v>143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K20" s="3" t="s">
        <v>151</v>
      </c>
      <c r="L20" s="3" t="s">
        <v>152</v>
      </c>
      <c r="M20" s="3" t="s">
        <v>153</v>
      </c>
      <c r="N20" s="3" t="s">
        <v>154</v>
      </c>
      <c r="O20" s="3" t="s">
        <v>155</v>
      </c>
      <c r="P20" s="3">
        <v>179</v>
      </c>
      <c r="Q20" s="19" t="s">
        <v>130</v>
      </c>
      <c r="R20" s="1"/>
      <c r="S20" s="1"/>
      <c r="T20" s="1"/>
      <c r="U20" s="1"/>
    </row>
    <row r="21" spans="1:21" ht="15.75" customHeight="1" x14ac:dyDescent="0.3">
      <c r="A21" s="1"/>
      <c r="B21" s="18">
        <v>45231</v>
      </c>
      <c r="C21" s="3" t="s">
        <v>156</v>
      </c>
      <c r="D21" s="3" t="s">
        <v>157</v>
      </c>
      <c r="E21" s="3" t="s">
        <v>158</v>
      </c>
      <c r="F21" s="3" t="s">
        <v>159</v>
      </c>
      <c r="G21" s="3" t="s">
        <v>160</v>
      </c>
      <c r="H21" s="3" t="s">
        <v>161</v>
      </c>
      <c r="I21" s="3" t="s">
        <v>162</v>
      </c>
      <c r="J21" s="3" t="s">
        <v>163</v>
      </c>
      <c r="K21" s="3" t="s">
        <v>151</v>
      </c>
      <c r="L21" s="3" t="s">
        <v>164</v>
      </c>
      <c r="M21" s="3" t="s">
        <v>165</v>
      </c>
      <c r="N21" s="3" t="s">
        <v>166</v>
      </c>
      <c r="O21" s="3" t="s">
        <v>167</v>
      </c>
      <c r="P21" s="3">
        <v>408</v>
      </c>
      <c r="Q21" s="19" t="s">
        <v>168</v>
      </c>
      <c r="R21" s="1"/>
      <c r="S21" s="1"/>
      <c r="T21" s="1"/>
      <c r="U21" s="1"/>
    </row>
    <row r="22" spans="1:21" ht="15.75" customHeight="1" x14ac:dyDescent="0.3">
      <c r="A22" s="1"/>
      <c r="B22" s="18">
        <v>45261</v>
      </c>
      <c r="C22" s="3" t="s">
        <v>169</v>
      </c>
      <c r="D22" s="3" t="s">
        <v>170</v>
      </c>
      <c r="E22" s="3" t="s">
        <v>171</v>
      </c>
      <c r="F22" s="3" t="s">
        <v>172</v>
      </c>
      <c r="G22" s="3" t="s">
        <v>173</v>
      </c>
      <c r="H22" s="3" t="s">
        <v>174</v>
      </c>
      <c r="I22" s="3" t="s">
        <v>175</v>
      </c>
      <c r="J22" s="3" t="s">
        <v>176</v>
      </c>
      <c r="K22" s="3" t="s">
        <v>177</v>
      </c>
      <c r="L22" s="3" t="s">
        <v>178</v>
      </c>
      <c r="M22" s="3" t="s">
        <v>165</v>
      </c>
      <c r="N22" s="3" t="s">
        <v>179</v>
      </c>
      <c r="O22" s="3" t="s">
        <v>180</v>
      </c>
      <c r="P22" s="3" t="s">
        <v>181</v>
      </c>
      <c r="Q22" s="19" t="s">
        <v>182</v>
      </c>
      <c r="R22" s="1"/>
      <c r="S22" s="1"/>
      <c r="T22" s="1"/>
      <c r="U22" s="1"/>
    </row>
    <row r="23" spans="1:21" ht="15.75" customHeight="1" x14ac:dyDescent="0.3">
      <c r="A23" s="1"/>
      <c r="B23" s="17">
        <v>45292</v>
      </c>
      <c r="C23" s="3" t="s">
        <v>183</v>
      </c>
      <c r="D23" s="3" t="s">
        <v>184</v>
      </c>
      <c r="E23" s="3" t="s">
        <v>185</v>
      </c>
      <c r="F23" s="3" t="s">
        <v>186</v>
      </c>
      <c r="G23" s="3" t="s">
        <v>187</v>
      </c>
      <c r="H23" s="3" t="s">
        <v>188</v>
      </c>
      <c r="I23" s="3" t="s">
        <v>189</v>
      </c>
      <c r="J23" s="3" t="s">
        <v>190</v>
      </c>
      <c r="K23" s="3" t="s">
        <v>191</v>
      </c>
      <c r="L23" s="3" t="s">
        <v>192</v>
      </c>
      <c r="M23" s="3" t="s">
        <v>193</v>
      </c>
      <c r="N23" s="3" t="s">
        <v>194</v>
      </c>
      <c r="O23" s="3" t="s">
        <v>195</v>
      </c>
      <c r="P23" s="3" t="s">
        <v>196</v>
      </c>
      <c r="Q23" s="19" t="s">
        <v>168</v>
      </c>
      <c r="R23" s="1"/>
      <c r="S23" s="1"/>
      <c r="T23" s="1"/>
      <c r="U23" s="1"/>
    </row>
    <row r="24" spans="1:21" ht="14.4" x14ac:dyDescent="0.3">
      <c r="A24" s="1"/>
      <c r="B24" s="17">
        <v>45323</v>
      </c>
      <c r="C24" s="3" t="s">
        <v>197</v>
      </c>
      <c r="D24" s="3" t="s">
        <v>198</v>
      </c>
      <c r="E24" s="3" t="s">
        <v>199</v>
      </c>
      <c r="F24" s="3" t="s">
        <v>200</v>
      </c>
      <c r="G24" s="3" t="s">
        <v>201</v>
      </c>
      <c r="H24" s="3" t="s">
        <v>202</v>
      </c>
      <c r="I24" s="3" t="s">
        <v>203</v>
      </c>
      <c r="J24" s="3" t="s">
        <v>204</v>
      </c>
      <c r="K24" s="3" t="s">
        <v>205</v>
      </c>
      <c r="L24" s="3" t="s">
        <v>206</v>
      </c>
      <c r="M24" s="3" t="s">
        <v>207</v>
      </c>
      <c r="N24" s="3" t="s">
        <v>208</v>
      </c>
      <c r="O24" s="3" t="s">
        <v>209</v>
      </c>
      <c r="P24" s="3" t="s">
        <v>210</v>
      </c>
      <c r="Q24" s="19" t="s">
        <v>211</v>
      </c>
      <c r="R24" s="1"/>
      <c r="S24" s="1"/>
      <c r="T24" s="1"/>
      <c r="U24" s="1"/>
    </row>
    <row r="25" spans="1:21" ht="14.4" x14ac:dyDescent="0.3">
      <c r="A25" s="1"/>
      <c r="B25" s="17">
        <v>45352</v>
      </c>
      <c r="C25" s="3" t="s">
        <v>212</v>
      </c>
      <c r="D25" s="3" t="s">
        <v>213</v>
      </c>
      <c r="E25" s="3" t="s">
        <v>214</v>
      </c>
      <c r="F25" s="3" t="s">
        <v>215</v>
      </c>
      <c r="G25" s="3" t="s">
        <v>216</v>
      </c>
      <c r="H25" s="3" t="s">
        <v>217</v>
      </c>
      <c r="I25" s="3" t="s">
        <v>218</v>
      </c>
      <c r="J25" s="3" t="s">
        <v>219</v>
      </c>
      <c r="K25" s="3" t="s">
        <v>220</v>
      </c>
      <c r="L25" s="3" t="s">
        <v>221</v>
      </c>
      <c r="M25" s="3" t="s">
        <v>222</v>
      </c>
      <c r="N25" s="3" t="s">
        <v>223</v>
      </c>
      <c r="O25" s="3" t="s">
        <v>224</v>
      </c>
      <c r="P25" s="3">
        <v>210</v>
      </c>
      <c r="Q25" s="19" t="s">
        <v>168</v>
      </c>
      <c r="R25" s="1"/>
      <c r="S25" s="1"/>
      <c r="T25" s="1"/>
      <c r="U25" s="1"/>
    </row>
    <row r="26" spans="1:21" ht="14.4" x14ac:dyDescent="0.3">
      <c r="A26" s="1"/>
      <c r="B26" s="17">
        <v>45383</v>
      </c>
      <c r="C26" s="3" t="s">
        <v>225</v>
      </c>
      <c r="D26" s="3" t="s">
        <v>226</v>
      </c>
      <c r="E26" s="3" t="s">
        <v>227</v>
      </c>
      <c r="F26" s="3" t="s">
        <v>228</v>
      </c>
      <c r="G26" s="3" t="s">
        <v>229</v>
      </c>
      <c r="H26" s="3" t="s">
        <v>230</v>
      </c>
      <c r="I26" s="3" t="s">
        <v>231</v>
      </c>
      <c r="J26" s="3" t="s">
        <v>232</v>
      </c>
      <c r="K26" s="3" t="s">
        <v>233</v>
      </c>
      <c r="L26" s="3" t="s">
        <v>234</v>
      </c>
      <c r="M26" s="3" t="s">
        <v>235</v>
      </c>
      <c r="N26" s="3" t="s">
        <v>236</v>
      </c>
      <c r="O26" s="3" t="s">
        <v>237</v>
      </c>
      <c r="P26" s="3" t="s">
        <v>238</v>
      </c>
      <c r="Q26" s="19" t="s">
        <v>36</v>
      </c>
      <c r="R26" s="1"/>
      <c r="S26" s="1"/>
      <c r="T26" s="1"/>
      <c r="U26" s="1"/>
    </row>
    <row r="27" spans="1:21" ht="14.4" x14ac:dyDescent="0.3">
      <c r="A27" s="1"/>
      <c r="B27" s="17">
        <v>45413</v>
      </c>
      <c r="C27" s="3" t="s">
        <v>239</v>
      </c>
      <c r="D27" s="3" t="s">
        <v>240</v>
      </c>
      <c r="E27" s="3" t="s">
        <v>241</v>
      </c>
      <c r="F27" s="3" t="s">
        <v>242</v>
      </c>
      <c r="G27" s="3" t="s">
        <v>243</v>
      </c>
      <c r="H27" s="3" t="s">
        <v>244</v>
      </c>
      <c r="I27" s="3" t="s">
        <v>231</v>
      </c>
      <c r="J27" s="3" t="s">
        <v>245</v>
      </c>
      <c r="K27" s="3" t="s">
        <v>246</v>
      </c>
      <c r="L27" s="3" t="s">
        <v>247</v>
      </c>
      <c r="M27" s="3" t="s">
        <v>248</v>
      </c>
      <c r="N27" s="3" t="s">
        <v>249</v>
      </c>
      <c r="O27" s="3" t="s">
        <v>250</v>
      </c>
      <c r="P27" s="3">
        <v>609</v>
      </c>
      <c r="Q27" s="19" t="s">
        <v>168</v>
      </c>
      <c r="R27" s="1"/>
      <c r="S27" s="1"/>
      <c r="T27" s="1"/>
      <c r="U27" s="1"/>
    </row>
    <row r="28" spans="1:21" ht="14.4" x14ac:dyDescent="0.3">
      <c r="A28" s="1"/>
      <c r="B28" s="17">
        <v>45444</v>
      </c>
      <c r="C28" s="3" t="s">
        <v>251</v>
      </c>
      <c r="D28" s="3" t="s">
        <v>252</v>
      </c>
      <c r="E28" s="3" t="s">
        <v>253</v>
      </c>
      <c r="F28" s="3" t="s">
        <v>254</v>
      </c>
      <c r="G28" s="3" t="s">
        <v>255</v>
      </c>
      <c r="H28" s="3" t="s">
        <v>256</v>
      </c>
      <c r="I28" s="3" t="s">
        <v>257</v>
      </c>
      <c r="J28" s="3" t="s">
        <v>258</v>
      </c>
      <c r="K28" s="3" t="s">
        <v>259</v>
      </c>
      <c r="L28" s="3" t="s">
        <v>260</v>
      </c>
      <c r="M28" s="3" t="s">
        <v>205</v>
      </c>
      <c r="N28" s="3" t="s">
        <v>261</v>
      </c>
      <c r="O28" s="3" t="s">
        <v>262</v>
      </c>
      <c r="P28" s="3">
        <v>885</v>
      </c>
      <c r="Q28" s="19" t="s">
        <v>63</v>
      </c>
      <c r="R28" s="1"/>
      <c r="S28" s="1"/>
      <c r="T28" s="1"/>
      <c r="U28" s="1"/>
    </row>
    <row r="29" spans="1:21" ht="14.4" x14ac:dyDescent="0.3">
      <c r="A29" s="1"/>
      <c r="B29" s="22" t="s">
        <v>263</v>
      </c>
      <c r="C29" s="23" t="s">
        <v>264</v>
      </c>
      <c r="D29" s="24" t="s">
        <v>265</v>
      </c>
      <c r="E29" s="23" t="s">
        <v>266</v>
      </c>
      <c r="F29" s="23" t="s">
        <v>267</v>
      </c>
      <c r="G29" s="23" t="s">
        <v>268</v>
      </c>
      <c r="H29" s="23" t="s">
        <v>269</v>
      </c>
      <c r="I29" s="23" t="s">
        <v>270</v>
      </c>
      <c r="J29" s="23" t="s">
        <v>271</v>
      </c>
      <c r="K29" s="23" t="s">
        <v>272</v>
      </c>
      <c r="L29" s="23" t="s">
        <v>273</v>
      </c>
      <c r="M29" s="23" t="s">
        <v>274</v>
      </c>
      <c r="N29" s="23" t="s">
        <v>275</v>
      </c>
      <c r="O29" s="23" t="s">
        <v>276</v>
      </c>
      <c r="P29" s="23" t="s">
        <v>277</v>
      </c>
      <c r="Q29" s="23" t="s">
        <v>168</v>
      </c>
      <c r="R29" s="1"/>
      <c r="S29" s="1"/>
      <c r="T29" s="1"/>
      <c r="U29" s="1"/>
    </row>
    <row r="30" spans="1:21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4" x14ac:dyDescent="0.3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4" x14ac:dyDescent="0.3">
      <c r="A32" s="6"/>
    </row>
    <row r="33" spans="1:1" ht="13.8" x14ac:dyDescent="0.3">
      <c r="A33" s="7"/>
    </row>
    <row r="34" spans="1:1" ht="13.8" x14ac:dyDescent="0.3">
      <c r="A34" s="8"/>
    </row>
    <row r="35" spans="1:1" ht="13.8" x14ac:dyDescent="0.3">
      <c r="A35" s="7"/>
    </row>
    <row r="36" spans="1:1" ht="13.8" x14ac:dyDescent="0.3">
      <c r="A36" s="7"/>
    </row>
    <row r="37" spans="1:1" ht="13.8" x14ac:dyDescent="0.3">
      <c r="A37" s="7"/>
    </row>
    <row r="38" spans="1:1" ht="13.8" x14ac:dyDescent="0.3">
      <c r="A38" s="7"/>
    </row>
    <row r="39" spans="1:1" ht="13.8" x14ac:dyDescent="0.3">
      <c r="A39" s="7"/>
    </row>
    <row r="40" spans="1:1" ht="13.8" x14ac:dyDescent="0.3">
      <c r="A40" s="7"/>
    </row>
    <row r="41" spans="1:1" ht="13.8" x14ac:dyDescent="0.3">
      <c r="A41" s="7"/>
    </row>
    <row r="42" spans="1:1" ht="13.8" x14ac:dyDescent="0.3">
      <c r="A42" s="7"/>
    </row>
    <row r="43" spans="1:1" ht="13.8" x14ac:dyDescent="0.3">
      <c r="A43" s="7"/>
    </row>
    <row r="44" spans="1:1" ht="13.8" x14ac:dyDescent="0.3">
      <c r="A44" s="8"/>
    </row>
    <row r="45" spans="1:1" ht="13.8" x14ac:dyDescent="0.3">
      <c r="A45" s="7"/>
    </row>
    <row r="46" spans="1:1" ht="13.8" x14ac:dyDescent="0.3">
      <c r="A46" s="8"/>
    </row>
    <row r="47" spans="1:1" ht="13.8" x14ac:dyDescent="0.3">
      <c r="A47" s="7"/>
    </row>
    <row r="48" spans="1:1" ht="13.8" x14ac:dyDescent="0.3">
      <c r="A48" s="7"/>
    </row>
    <row r="49" spans="1:1" ht="13.8" x14ac:dyDescent="0.3">
      <c r="A49" s="7"/>
    </row>
    <row r="50" spans="1:1" ht="13.8" x14ac:dyDescent="0.3">
      <c r="A50" s="7"/>
    </row>
    <row r="51" spans="1:1" ht="13.8" x14ac:dyDescent="0.3">
      <c r="A51" s="7"/>
    </row>
    <row r="52" spans="1:1" ht="13.8" x14ac:dyDescent="0.3">
      <c r="A52" s="7"/>
    </row>
    <row r="53" spans="1:1" ht="13.8" x14ac:dyDescent="0.3">
      <c r="A53" s="7"/>
    </row>
    <row r="54" spans="1:1" ht="13.8" x14ac:dyDescent="0.3">
      <c r="A54" s="7"/>
    </row>
    <row r="55" spans="1:1" ht="13.8" x14ac:dyDescent="0.3">
      <c r="A55" s="7"/>
    </row>
    <row r="56" spans="1:1" ht="13.8" x14ac:dyDescent="0.3">
      <c r="A56" s="7"/>
    </row>
    <row r="57" spans="1:1" ht="13.8" x14ac:dyDescent="0.3">
      <c r="A57" s="7"/>
    </row>
    <row r="58" spans="1:1" ht="13.8" x14ac:dyDescent="0.3">
      <c r="A58" s="8"/>
    </row>
    <row r="59" spans="1:1" ht="13.8" x14ac:dyDescent="0.3">
      <c r="A59" s="7"/>
    </row>
    <row r="60" spans="1:1" ht="13.8" x14ac:dyDescent="0.3">
      <c r="A60" s="8"/>
    </row>
  </sheetData>
  <mergeCells count="8">
    <mergeCell ref="B6:N6"/>
    <mergeCell ref="B7:J7"/>
    <mergeCell ref="B8:F8"/>
    <mergeCell ref="B1:C1"/>
    <mergeCell ref="B2:M2"/>
    <mergeCell ref="B3:I3"/>
    <mergeCell ref="B4:J4"/>
    <mergeCell ref="B5:U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0 e 4 4 e 5 - 9 2 a 5 - 4 5 d 2 - b 0 4 8 - 3 8 1 a 8 1 1 4 5 6 2 5 "   x m l n s = " h t t p : / / s c h e m a s . m i c r o s o f t . c o m / D a t a M a s h u p " > A A A A A G c F A A B Q S w M E F A A C A A g A h 4 l 4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h 4 l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J e F l A m 8 h H Y Q I A A H g N A A A T A B w A R m 9 y b X V s Y X M v U 2 V j d G l v b j E u b S C i G A A o o B Q A A A A A A A A A A A A A A A A A A A A A A A A A A A D t V c 9 r G k E U v g v + D 8 O G g I I o h t J L y S F I D o F S x N r m I B 4 2 O s 0 u 7 s 4 s s 2 M b E a H J I S 1 J j z 3 k V m j / A S 2 V W m 3 M v / D m P + r b X X + s u h t T 0 k M P K y y y 7 8 3 7 5 n v f f j P P p Q 1 p c k Z e B v / F Z + l U O u U a u q B N A l + h D w O Y w E h d Q r 9 I 9 o l F Z T p F 8 A c 3 6 l x d w F R 9 g F s Y w R h z h 2 c N a u V L b S E o k 8 d c t E 4 4 b 2 W y 3 d o L 3 a b 7 2 h q Y V u / V S p x J X F v P B Z g 7 G t z A T / g N Q 8 T 0 n l t 1 D b 8 I b j O C O w 1 3 q O o n F s 1 X h c 7 c N 1 z Y J W 6 1 b V b t O N T N r P P J d b s a k 4 a W I x L z p K l L 2 s u R r v b a d E 3 p Y v i I y a d P 8 l 6 x H 3 9 e J i X L b L T c e Y W k Z 9 L P v H K p i C i o 0 F P T l U L 3 R N v M 7 p K 1 f J m K B r a q n 9 L l o i P m t C W h t m 5 a U Q i r 6 X g A x + C M x g P M 0 1 E A V d E h k h N H 7 0 T V r 2 S j y g 8 c R / C 3 a J Q Y g F k + p r q s d 2 y M R W i 7 S 2 a 5 i M p e d u m W b / A D P T V Z e G V I 0 A A f 8 f M P Y A y j p W M q 1 E Y a F f 7 O P T a l c S g E F 2 7 m f r d 5 N D z / h L e L X 1 7 c 4 s 7 t X D 2 / h j 0 Y U i R M 4 T N M s a A P 3 w M k A n c Y m K h P y G y K w T 7 S G X r v 6 t x D R X 7 e e n W F w b G 6 W J I 8 a D Y D e v e r U E Q i S 1 a k Q B a n h + o N g 2 R q w X u 9 U F s s q m d D b L / A U L 1 H 1 N E M 3 6 e 4 6 D 8 4 s N j I Q F 2 q 6 / D X Y n h h B P x 8 6 R 7 X 9 I q y 4 R 5 m d 0 F h p v m / 0 7 k Y I / R f y Y H 8 / J s n Q n U / X s f E X P / s g 0 y 6 t 9 2 k j 2 z b k 3 p V 1 O i T v 9 H Y 5 i F P p 0 z 2 o J 7 C 8 2 p n f c i Q z F 5 W S 8 Z W M r a S s Z W M r W R s J W P r / x l b f w B Q S w E C L Q A U A A I A C A C H i X h Z y z L E l 6 Q A A A D 1 A A A A E g A A A A A A A A A A A A A A A A A A A A A A Q 2 9 u Z m l n L 1 B h Y 2 t h Z 2 U u e G 1 s U E s B A i 0 A F A A C A A g A h 4 l 4 W Q / K 6 a u k A A A A 6 Q A A A B M A A A A A A A A A A A A A A A A A 8 A A A A F t D b 2 5 0 Z W 5 0 X 1 R 5 c G V z X S 5 4 b W x Q S w E C L Q A U A A I A C A C H i X h Z Q J v I R 2 E C A A B 4 D Q A A E w A A A A A A A A A A A A A A A A D h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O A A A A A A A A H g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E 6 M D M 6 N T k u M z c 1 M T E 3 N 1 o i I C 8 + P E V u d H J 5 I F R 5 c G U 9 I k Z p b G x D b 2 x 1 b W 5 U e X B l c y I g V m F s d W U 9 I n N D U U 1 E Q X d N R U F 3 U U R C Q U 1 F Q X d R R E J B U U U i I C 8 + P E V u d H J 5 I F R 5 c G U 9 I k Z p b G x D b 2 x 1 b W 5 O Y W 1 l c y I g V m F s d W U 9 I n N b J n F 1 b 3 Q 7 b n R o J n F 1 b 3 Q 7 L C Z x d W 9 0 O 1 Z p c 2 l 0 c y Z x d W 9 0 O y w m c X V v d D t M U C B D b G l j a 3 M m c X V v d D s s J n F 1 b 3 Q 7 V X N l c n M m c X V v d D s s J n F 1 b 3 Q 7 U m V n a X N 0 c m F 0 a W 9 u J n F 1 b 3 Q 7 L C Z x d W 9 0 O y U g U m V n a X N 0 c m F 0 a W 9 u J n F 1 b 3 Q 7 L C Z x d W 9 0 O 0 l u c H V 0 I G V t Y W l s J n F 1 b 3 Q 7 L C Z x d W 9 0 O y U g S W 5 w d X Q g Z W 1 h a W w m c X V v d D s s J n F 1 b 3 Q 7 S W 5 w d X Q g c G h v b m U m c X V v d D s s J n F 1 b 3 Q 7 J S B J b n B 1 d C B w a G 9 u Z S Z x d W 9 0 O y w m c X V v d D t U c n k g d G 8 g c G F 5 J n F 1 b 3 Q 7 L C Z x d W 9 0 O y U g V H J 5 I H R v I H B h e S Z x d W 9 0 O y w m c X V v d D t B c H B y b 3 Z l Z C B w Y X k m c X V v d D s s J n F 1 b 3 Q 7 J S B B c H B y b 3 Z l J n F 1 b 3 Q 7 L C Z x d W 9 0 O 1 B h e W 1 l b n R z J n F 1 b 3 Q 7 L C Z x d W 9 0 O y U g U G F 5 b W V u d C Z x d W 9 0 O y w m c X V v d D t W a X N p d H M v Q 2 x p Y 2 t z J n F 1 b 3 Q 7 L C Z x d W 9 0 O 1 V z Z X J z I C 8 g V m l z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o 9 C 0 0 L D Q u 9 C 1 0 L 3 Q v d G L 0 L U g 0 L 7 R i N C 4 0 L H Q u t C 4 L n t u d G g s M H 0 m c X V v d D s s J n F 1 b 3 Q 7 U 2 V j d G l v b j E v 0 K L Q s N C x 0 L v Q u N G G 0 L A x L 9 C j 0 L T Q s N C 7 0 L X Q v d C 9 0 Y v Q t S D Q v t G I 0 L j Q s d C 6 0 L g u e 1 Z p c 2 l 0 c y w x f S Z x d W 9 0 O y w m c X V v d D t T Z W N 0 a W 9 u M S / Q o t C w 0 L H Q u 9 C 4 0 Y b Q s D E v 0 J j Q t 9 C 8 0 L X Q v d C 1 0 L 3 Q v d G L 0 L k g 0 Y L Q u N C / M S 5 7 T F A g Q 2 x p Y 2 t z L D J 9 J n F 1 b 3 Q 7 L C Z x d W 9 0 O 1 N l Y 3 R p b 2 4 x L 9 C i 0 L D Q s d C 7 0 L j R h t C w M S / Q o 9 C 0 0 L D Q u 9 C 1 0 L 3 Q v d G L 0 L U g 0 L 7 R i N C 4 0 L H Q u t C 4 L n t V c 2 V y c y w z f S Z x d W 9 0 O y w m c X V v d D t T Z W N 0 a W 9 u M S / Q o t C w 0 L H Q u 9 C 4 0 Y b Q s D E v 0 K P Q t N C w 0 L v Q t d C 9 0 L 3 R i 9 C 1 I N C + 0 Y j Q u N C x 0 L r Q u C 5 7 U m V n a X N 0 c m F 0 a W 9 u L D R 9 J n F 1 b 3 Q 7 L C Z x d W 9 0 O 1 N l Y 3 R p b 2 4 x L 9 C i 0 L D Q s d C 7 0 L j R h t C w M S / Q o 9 C 0 0 L D Q u 9 C 1 0 L 3 Q v d G L 0 L U g 0 L 7 R i N C 4 0 L H Q u t C 4 L n s l I F J l Z 2 l z d H J h d G l v b i w 1 f S Z x d W 9 0 O y w m c X V v d D t T Z W N 0 a W 9 u M S / Q o t C w 0 L H Q u 9 C 4 0 Y b Q s D E v 0 K P Q t N C w 0 L v Q t d C 9 0 L 3 R i 9 C 1 I N C + 0 Y j Q u N C x 0 L r Q u C 5 7 S W 5 w d X Q g Z W 1 h a W w s N n 0 m c X V v d D s s J n F 1 b 3 Q 7 U 2 V j d G l v b j E v 0 K L Q s N C x 0 L v Q u N G G 0 L A x L 9 C j 0 L T Q s N C 7 0 L X Q v d C 9 0 Y v Q t S D Q v t G I 0 L j Q s d C 6 0 L g u e y U g S W 5 w d X Q g Z W 1 h a W w s N 3 0 m c X V v d D s s J n F 1 b 3 Q 7 U 2 V j d G l v b j E v 0 K L Q s N C x 0 L v Q u N G G 0 L A x L 9 C j 0 L T Q s N C 7 0 L X Q v d C 9 0 Y v Q t S D Q v t G I 0 L j Q s d C 6 0 L g u e 0 l u c H V 0 I H B o b 2 5 l L D h 9 J n F 1 b 3 Q 7 L C Z x d W 9 0 O 1 N l Y 3 R p b 2 4 x L 9 C i 0 L D Q s d C 7 0 L j R h t C w M S / Q o 9 C 0 0 L D Q u 9 C 1 0 L 3 Q v d G L 0 L U g 0 L 7 R i N C 4 0 L H Q u t C 4 L n s l I E l u c H V 0 I H B o b 2 5 l L D l 9 J n F 1 b 3 Q 7 L C Z x d W 9 0 O 1 N l Y 3 R p b 2 4 x L 9 C i 0 L D Q s d C 7 0 L j R h t C w M S / Q o 9 C 0 0 L D Q u 9 C 1 0 L 3 Q v d G L 0 L U g 0 L 7 R i N C 4 0 L H Q u t C 4 L n t U c n k g d G 8 g c G F 5 L D E w f S Z x d W 9 0 O y w m c X V v d D t T Z W N 0 a W 9 u M S / Q o t C w 0 L H Q u 9 C 4 0 Y b Q s D E v 0 K P Q t N C w 0 L v Q t d C 9 0 L 3 R i 9 C 1 I N C + 0 Y j Q u N C x 0 L r Q u C 5 7 J S B U c n k g d G 8 g c G F 5 L D E x f S Z x d W 9 0 O y w m c X V v d D t T Z W N 0 a W 9 u M S / Q o t C w 0 L H Q u 9 C 4 0 Y b Q s D E v 0 K P Q t N C w 0 L v Q t d C 9 0 L 3 R i 9 C 1 I N C + 0 Y j Q u N C x 0 L r Q u C 5 7 Q X B w c m 9 2 Z W Q g c G F 5 L D E y f S Z x d W 9 0 O y w m c X V v d D t T Z W N 0 a W 9 u M S / Q o t C w 0 L H Q u 9 C 4 0 Y b Q s D E v 0 K P Q t N C w 0 L v Q t d C 9 0 L 3 R i 9 C 1 I N C + 0 Y j Q u N C x 0 L r Q u C 5 7 J S B B c H B y b 3 Z l L D E z f S Z x d W 9 0 O y w m c X V v d D t T Z W N 0 a W 9 u M S / Q o t C w 0 L H Q u 9 C 4 0 Y b Q s D E v 0 K P Q t N C w 0 L v Q t d C 9 0 L 3 R i 9 C 1 I N C + 0 Y j Q u N C x 0 L r Q u C 5 7 U G F 5 b W V u d H M s M T R 9 J n F 1 b 3 Q 7 L C Z x d W 9 0 O 1 N l Y 3 R p b 2 4 x L 9 C i 0 L D Q s d C 7 0 L j R h t C w M S / Q o 9 C 0 0 L D Q u 9 C 1 0 L 3 Q v d G L 0 L U g 0 L 7 R i N C 4 0 L H Q u t C 4 L n s l I F B h e W 1 l b n Q s M T V 9 J n F 1 b 3 Q 7 L C Z x d W 9 0 O 1 N l Y 3 R p b 2 4 x L 9 C i 0 L D Q s d C 7 0 L j R h t C w M S / Q m N C 3 0 L z Q t d C 9 0 L X Q v d C 9 0 Y v Q u S D R g t C 4 0 L 8 y L n t W a X N p d H M v Q 2 x p Y 2 t z L D E 2 f S Z x d W 9 0 O y w m c X V v d D t T Z W N 0 a W 9 u M S / Q o t C w 0 L H Q u 9 C 4 0 Y b Q s D E v 0 J j Q t 9 C 8 0 L X Q v d C 1 0 L 3 Q v d G L 0 L k g 0 Y L Q u N C / M i 5 7 V X N l c n M g L y B W a X N p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Q o t C w 0 L H Q u 9 C 4 0 Y b Q s D E v 0 K P Q t N C w 0 L v Q t d C 9 0 L 3 R i 9 C 1 I N C + 0 Y j Q u N C x 0 L r Q u C 5 7 b n R o L D B 9 J n F 1 b 3 Q 7 L C Z x d W 9 0 O 1 N l Y 3 R p b 2 4 x L 9 C i 0 L D Q s d C 7 0 L j R h t C w M S / Q o 9 C 0 0 L D Q u 9 C 1 0 L 3 Q v d G L 0 L U g 0 L 7 R i N C 4 0 L H Q u t C 4 L n t W a X N p d H M s M X 0 m c X V v d D s s J n F 1 b 3 Q 7 U 2 V j d G l v b j E v 0 K L Q s N C x 0 L v Q u N G G 0 L A x L 9 C Y 0 L f Q v N C 1 0 L 3 Q t d C 9 0 L 3 R i 9 C 5 I N G C 0 L j Q v z E u e 0 x Q I E N s a W N r c y w y f S Z x d W 9 0 O y w m c X V v d D t T Z W N 0 a W 9 u M S / Q o t C w 0 L H Q u 9 C 4 0 Y b Q s D E v 0 K P Q t N C w 0 L v Q t d C 9 0 L 3 R i 9 C 1 I N C + 0 Y j Q u N C x 0 L r Q u C 5 7 V X N l c n M s M 3 0 m c X V v d D s s J n F 1 b 3 Q 7 U 2 V j d G l v b j E v 0 K L Q s N C x 0 L v Q u N G G 0 L A x L 9 C j 0 L T Q s N C 7 0 L X Q v d C 9 0 Y v Q t S D Q v t G I 0 L j Q s d C 6 0 L g u e 1 J l Z 2 l z d H J h d G l v b i w 0 f S Z x d W 9 0 O y w m c X V v d D t T Z W N 0 a W 9 u M S / Q o t C w 0 L H Q u 9 C 4 0 Y b Q s D E v 0 K P Q t N C w 0 L v Q t d C 9 0 L 3 R i 9 C 1 I N C + 0 Y j Q u N C x 0 L r Q u C 5 7 J S B S Z W d p c 3 R y Y X R p b 2 4 s N X 0 m c X V v d D s s J n F 1 b 3 Q 7 U 2 V j d G l v b j E v 0 K L Q s N C x 0 L v Q u N G G 0 L A x L 9 C j 0 L T Q s N C 7 0 L X Q v d C 9 0 Y v Q t S D Q v t G I 0 L j Q s d C 6 0 L g u e 0 l u c H V 0 I G V t Y W l s L D Z 9 J n F 1 b 3 Q 7 L C Z x d W 9 0 O 1 N l Y 3 R p b 2 4 x L 9 C i 0 L D Q s d C 7 0 L j R h t C w M S / Q o 9 C 0 0 L D Q u 9 C 1 0 L 3 Q v d G L 0 L U g 0 L 7 R i N C 4 0 L H Q u t C 4 L n s l I E l u c H V 0 I G V t Y W l s L D d 9 J n F 1 b 3 Q 7 L C Z x d W 9 0 O 1 N l Y 3 R p b 2 4 x L 9 C i 0 L D Q s d C 7 0 L j R h t C w M S / Q o 9 C 0 0 L D Q u 9 C 1 0 L 3 Q v d G L 0 L U g 0 L 7 R i N C 4 0 L H Q u t C 4 L n t J b n B 1 d C B w a G 9 u Z S w 4 f S Z x d W 9 0 O y w m c X V v d D t T Z W N 0 a W 9 u M S / Q o t C w 0 L H Q u 9 C 4 0 Y b Q s D E v 0 K P Q t N C w 0 L v Q t d C 9 0 L 3 R i 9 C 1 I N C + 0 Y j Q u N C x 0 L r Q u C 5 7 J S B J b n B 1 d C B w a G 9 u Z S w 5 f S Z x d W 9 0 O y w m c X V v d D t T Z W N 0 a W 9 u M S / Q o t C w 0 L H Q u 9 C 4 0 Y b Q s D E v 0 K P Q t N C w 0 L v Q t d C 9 0 L 3 R i 9 C 1 I N C + 0 Y j Q u N C x 0 L r Q u C 5 7 V H J 5 I H R v I H B h e S w x M H 0 m c X V v d D s s J n F 1 b 3 Q 7 U 2 V j d G l v b j E v 0 K L Q s N C x 0 L v Q u N G G 0 L A x L 9 C j 0 L T Q s N C 7 0 L X Q v d C 9 0 Y v Q t S D Q v t G I 0 L j Q s d C 6 0 L g u e y U g V H J 5 I H R v I H B h e S w x M X 0 m c X V v d D s s J n F 1 b 3 Q 7 U 2 V j d G l v b j E v 0 K L Q s N C x 0 L v Q u N G G 0 L A x L 9 C j 0 L T Q s N C 7 0 L X Q v d C 9 0 Y v Q t S D Q v t G I 0 L j Q s d C 6 0 L g u e 0 F w c H J v d m V k I H B h e S w x M n 0 m c X V v d D s s J n F 1 b 3 Q 7 U 2 V j d G l v b j E v 0 K L Q s N C x 0 L v Q u N G G 0 L A x L 9 C j 0 L T Q s N C 7 0 L X Q v d C 9 0 Y v Q t S D Q v t G I 0 L j Q s d C 6 0 L g u e y U g Q X B w c m 9 2 Z S w x M 3 0 m c X V v d D s s J n F 1 b 3 Q 7 U 2 V j d G l v b j E v 0 K L Q s N C x 0 L v Q u N G G 0 L A x L 9 C j 0 L T Q s N C 7 0 L X Q v d C 9 0 Y v Q t S D Q v t G I 0 L j Q s d C 6 0 L g u e 1 B h e W 1 l b n R z L D E 0 f S Z x d W 9 0 O y w m c X V v d D t T Z W N 0 a W 9 u M S / Q o t C w 0 L H Q u 9 C 4 0 Y b Q s D E v 0 K P Q t N C w 0 L v Q t d C 9 0 L 3 R i 9 C 1 I N C + 0 Y j Q u N C x 0 L r Q u C 5 7 J S B Q Y X l t Z W 5 0 L D E 1 f S Z x d W 9 0 O y w m c X V v d D t T Z W N 0 a W 9 u M S / Q o t C w 0 L H Q u 9 C 4 0 Y b Q s D E v 0 J j Q t 9 C 8 0 L X Q v d C 1 0 L 3 Q v d G L 0 L k g 0 Y L Q u N C / M i 5 7 V m l z a X R z L 0 N s a W N r c y w x N n 0 m c X V v d D s s J n F 1 b 3 Q 7 U 2 V j d G l v b j E v 0 K L Q s N C x 0 L v Q u N G G 0 L A x L 9 C Y 0 L f Q v N C 1 0 L 3 Q t d C 9 0 L 3 R i 9 C 5 I N G C 0 L j Q v z I u e 1 V z Z X J z I C 8 g V m l z a X R z L D E 3 f S Z x d W 9 0 O 1 0 s J n F 1 b 3 Q 7 U m V s Y X R p b 2 5 z a G l w S W 5 m b y Z x d W 9 0 O z p b X X 0 i I C 8 + P E V u d H J 5 I F R 5 c G U 9 I l F 1 Z X J 5 S U Q i I F Z h b H V l P S J z M D A 1 Z G N j M 2 I t M m F l N S 0 0 Y T g 4 L W E 3 O D Q t Y W N m N z M x Z j V h N z d i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M T o w M z o 1 O S 4 z N z U x M T c 3 W i I g L z 4 8 R W 5 0 c n k g V H l w Z T 0 i R m l s b E N v b H V t b l R 5 c G V z I i B W Y W x 1 Z T 0 i c 0 N R T U R B d 0 1 F Q X d R R E J B T U V B d 1 F E Q k F R R S I g L z 4 8 R W 5 0 c n k g V H l w Z T 0 i R m l s b E N v b H V t b k 5 h b W V z I i B W Y W x 1 Z T 0 i c 1 s m c X V v d D t u d G g m c X V v d D s s J n F 1 b 3 Q 7 V m l z a X R z J n F 1 b 3 Q 7 L C Z x d W 9 0 O 0 x Q I E N s a W N r c y Z x d W 9 0 O y w m c X V v d D t V c 2 V y c y Z x d W 9 0 O y w m c X V v d D t S Z W d p c 3 R y Y X R p b 2 4 m c X V v d D s s J n F 1 b 3 Q 7 J S B S Z W d p c 3 R y Y X R p b 2 4 m c X V v d D s s J n F 1 b 3 Q 7 S W 5 w d X Q g Z W 1 h a W w m c X V v d D s s J n F 1 b 3 Q 7 J S B J b n B 1 d C B l b W F p b C Z x d W 9 0 O y w m c X V v d D t J b n B 1 d C B w a G 9 u Z S Z x d W 9 0 O y w m c X V v d D s l I E l u c H V 0 I H B o b 2 5 l J n F 1 b 3 Q 7 L C Z x d W 9 0 O 1 R y e S B 0 b y B w Y X k m c X V v d D s s J n F 1 b 3 Q 7 J S B U c n k g d G 8 g c G F 5 J n F 1 b 3 Q 7 L C Z x d W 9 0 O 0 F w c H J v d m V k I H B h e S Z x d W 9 0 O y w m c X V v d D s l I E F w c H J v d m U m c X V v d D s s J n F 1 b 3 Q 7 U G F 5 b W V u d H M m c X V v d D s s J n F 1 b 3 Q 7 J S B Q Y X l t Z W 5 0 J n F 1 b 3 Q 7 L C Z x d W 9 0 O 1 Z p c 2 l 0 c y 9 D b G l j a 3 M m c X V v d D s s J n F 1 b 3 Q 7 V X N l c n M g L y B W a X N p d H M m c X V v d D t d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K P Q t N C w 0 L v Q t d C 9 0 L 3 R i 9 C 1 I N C + 0 Y j Q u N C x 0 L r Q u C 5 7 b n R o L D B 9 J n F 1 b 3 Q 7 L C Z x d W 9 0 O 1 N l Y 3 R p b 2 4 x L 9 C i 0 L D Q s d C 7 0 L j R h t C w M S / Q o 9 C 0 0 L D Q u 9 C 1 0 L 3 Q v d G L 0 L U g 0 L 7 R i N C 4 0 L H Q u t C 4 L n t W a X N p d H M s M X 0 m c X V v d D s s J n F 1 b 3 Q 7 U 2 V j d G l v b j E v 0 K L Q s N C x 0 L v Q u N G G 0 L A x L 9 C Y 0 L f Q v N C 1 0 L 3 Q t d C 9 0 L 3 R i 9 C 5 I N G C 0 L j Q v z E u e 0 x Q I E N s a W N r c y w y f S Z x d W 9 0 O y w m c X V v d D t T Z W N 0 a W 9 u M S / Q o t C w 0 L H Q u 9 C 4 0 Y b Q s D E v 0 K P Q t N C w 0 L v Q t d C 9 0 L 3 R i 9 C 1 I N C + 0 Y j Q u N C x 0 L r Q u C 5 7 V X N l c n M s M 3 0 m c X V v d D s s J n F 1 b 3 Q 7 U 2 V j d G l v b j E v 0 K L Q s N C x 0 L v Q u N G G 0 L A x L 9 C j 0 L T Q s N C 7 0 L X Q v d C 9 0 Y v Q t S D Q v t G I 0 L j Q s d C 6 0 L g u e 1 J l Z 2 l z d H J h d G l v b i w 0 f S Z x d W 9 0 O y w m c X V v d D t T Z W N 0 a W 9 u M S / Q o t C w 0 L H Q u 9 C 4 0 Y b Q s D E v 0 K P Q t N C w 0 L v Q t d C 9 0 L 3 R i 9 C 1 I N C + 0 Y j Q u N C x 0 L r Q u C 5 7 J S B S Z W d p c 3 R y Y X R p b 2 4 s N X 0 m c X V v d D s s J n F 1 b 3 Q 7 U 2 V j d G l v b j E v 0 K L Q s N C x 0 L v Q u N G G 0 L A x L 9 C j 0 L T Q s N C 7 0 L X Q v d C 9 0 Y v Q t S D Q v t G I 0 L j Q s d C 6 0 L g u e 0 l u c H V 0 I G V t Y W l s L D Z 9 J n F 1 b 3 Q 7 L C Z x d W 9 0 O 1 N l Y 3 R p b 2 4 x L 9 C i 0 L D Q s d C 7 0 L j R h t C w M S / Q o 9 C 0 0 L D Q u 9 C 1 0 L 3 Q v d G L 0 L U g 0 L 7 R i N C 4 0 L H Q u t C 4 L n s l I E l u c H V 0 I G V t Y W l s L D d 9 J n F 1 b 3 Q 7 L C Z x d W 9 0 O 1 N l Y 3 R p b 2 4 x L 9 C i 0 L D Q s d C 7 0 L j R h t C w M S / Q o 9 C 0 0 L D Q u 9 C 1 0 L 3 Q v d G L 0 L U g 0 L 7 R i N C 4 0 L H Q u t C 4 L n t J b n B 1 d C B w a G 9 u Z S w 4 f S Z x d W 9 0 O y w m c X V v d D t T Z W N 0 a W 9 u M S / Q o t C w 0 L H Q u 9 C 4 0 Y b Q s D E v 0 K P Q t N C w 0 L v Q t d C 9 0 L 3 R i 9 C 1 I N C + 0 Y j Q u N C x 0 L r Q u C 5 7 J S B J b n B 1 d C B w a G 9 u Z S w 5 f S Z x d W 9 0 O y w m c X V v d D t T Z W N 0 a W 9 u M S / Q o t C w 0 L H Q u 9 C 4 0 Y b Q s D E v 0 K P Q t N C w 0 L v Q t d C 9 0 L 3 R i 9 C 1 I N C + 0 Y j Q u N C x 0 L r Q u C 5 7 V H J 5 I H R v I H B h e S w x M H 0 m c X V v d D s s J n F 1 b 3 Q 7 U 2 V j d G l v b j E v 0 K L Q s N C x 0 L v Q u N G G 0 L A x L 9 C j 0 L T Q s N C 7 0 L X Q v d C 9 0 Y v Q t S D Q v t G I 0 L j Q s d C 6 0 L g u e y U g V H J 5 I H R v I H B h e S w x M X 0 m c X V v d D s s J n F 1 b 3 Q 7 U 2 V j d G l v b j E v 0 K L Q s N C x 0 L v Q u N G G 0 L A x L 9 C j 0 L T Q s N C 7 0 L X Q v d C 9 0 Y v Q t S D Q v t G I 0 L j Q s d C 6 0 L g u e 0 F w c H J v d m V k I H B h e S w x M n 0 m c X V v d D s s J n F 1 b 3 Q 7 U 2 V j d G l v b j E v 0 K L Q s N C x 0 L v Q u N G G 0 L A x L 9 C j 0 L T Q s N C 7 0 L X Q v d C 9 0 Y v Q t S D Q v t G I 0 L j Q s d C 6 0 L g u e y U g Q X B w c m 9 2 Z S w x M 3 0 m c X V v d D s s J n F 1 b 3 Q 7 U 2 V j d G l v b j E v 0 K L Q s N C x 0 L v Q u N G G 0 L A x L 9 C j 0 L T Q s N C 7 0 L X Q v d C 9 0 Y v Q t S D Q v t G I 0 L j Q s d C 6 0 L g u e 1 B h e W 1 l b n R z L D E 0 f S Z x d W 9 0 O y w m c X V v d D t T Z W N 0 a W 9 u M S / Q o t C w 0 L H Q u 9 C 4 0 Y b Q s D E v 0 K P Q t N C w 0 L v Q t d C 9 0 L 3 R i 9 C 1 I N C + 0 Y j Q u N C x 0 L r Q u C 5 7 J S B Q Y X l t Z W 5 0 L D E 1 f S Z x d W 9 0 O y w m c X V v d D t T Z W N 0 a W 9 u M S / Q o t C w 0 L H Q u 9 C 4 0 Y b Q s D E v 0 J j Q t 9 C 8 0 L X Q v d C 1 0 L 3 Q v d G L 0 L k g 0 Y L Q u N C / M i 5 7 V m l z a X R z L 0 N s a W N r c y w x N n 0 m c X V v d D s s J n F 1 b 3 Q 7 U 2 V j d G l v b j E v 0 K L Q s N C x 0 L v Q u N G G 0 L A x L 9 C Y 0 L f Q v N C 1 0 L 3 Q t d C 9 0 L 3 R i 9 C 5 I N G C 0 L j Q v z I u e 1 V z Z X J z I C 8 g V m l z a X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0 K L Q s N C x 0 L v Q u N G G 0 L A x L 9 C j 0 L T Q s N C 7 0 L X Q v d C 9 0 Y v Q t S D Q v t G I 0 L j Q s d C 6 0 L g u e 2 5 0 a C w w f S Z x d W 9 0 O y w m c X V v d D t T Z W N 0 a W 9 u M S / Q o t C w 0 L H Q u 9 C 4 0 Y b Q s D E v 0 K P Q t N C w 0 L v Q t d C 9 0 L 3 R i 9 C 1 I N C + 0 Y j Q u N C x 0 L r Q u C 5 7 V m l z a X R z L D F 9 J n F 1 b 3 Q 7 L C Z x d W 9 0 O 1 N l Y 3 R p b 2 4 x L 9 C i 0 L D Q s d C 7 0 L j R h t C w M S / Q m N C 3 0 L z Q t d C 9 0 L X Q v d C 9 0 Y v Q u S D R g t C 4 0 L 8 x L n t M U C B D b G l j a 3 M s M n 0 m c X V v d D s s J n F 1 b 3 Q 7 U 2 V j d G l v b j E v 0 K L Q s N C x 0 L v Q u N G G 0 L A x L 9 C j 0 L T Q s N C 7 0 L X Q v d C 9 0 Y v Q t S D Q v t G I 0 L j Q s d C 6 0 L g u e 1 V z Z X J z L D N 9 J n F 1 b 3 Q 7 L C Z x d W 9 0 O 1 N l Y 3 R p b 2 4 x L 9 C i 0 L D Q s d C 7 0 L j R h t C w M S / Q o 9 C 0 0 L D Q u 9 C 1 0 L 3 Q v d G L 0 L U g 0 L 7 R i N C 4 0 L H Q u t C 4 L n t S Z W d p c 3 R y Y X R p b 2 4 s N H 0 m c X V v d D s s J n F 1 b 3 Q 7 U 2 V j d G l v b j E v 0 K L Q s N C x 0 L v Q u N G G 0 L A x L 9 C j 0 L T Q s N C 7 0 L X Q v d C 9 0 Y v Q t S D Q v t G I 0 L j Q s d C 6 0 L g u e y U g U m V n a X N 0 c m F 0 a W 9 u L D V 9 J n F 1 b 3 Q 7 L C Z x d W 9 0 O 1 N l Y 3 R p b 2 4 x L 9 C i 0 L D Q s d C 7 0 L j R h t C w M S / Q o 9 C 0 0 L D Q u 9 C 1 0 L 3 Q v d G L 0 L U g 0 L 7 R i N C 4 0 L H Q u t C 4 L n t J b n B 1 d C B l b W F p b C w 2 f S Z x d W 9 0 O y w m c X V v d D t T Z W N 0 a W 9 u M S / Q o t C w 0 L H Q u 9 C 4 0 Y b Q s D E v 0 K P Q t N C w 0 L v Q t d C 9 0 L 3 R i 9 C 1 I N C + 0 Y j Q u N C x 0 L r Q u C 5 7 J S B J b n B 1 d C B l b W F p b C w 3 f S Z x d W 9 0 O y w m c X V v d D t T Z W N 0 a W 9 u M S / Q o t C w 0 L H Q u 9 C 4 0 Y b Q s D E v 0 K P Q t N C w 0 L v Q t d C 9 0 L 3 R i 9 C 1 I N C + 0 Y j Q u N C x 0 L r Q u C 5 7 S W 5 w d X Q g c G h v b m U s O H 0 m c X V v d D s s J n F 1 b 3 Q 7 U 2 V j d G l v b j E v 0 K L Q s N C x 0 L v Q u N G G 0 L A x L 9 C j 0 L T Q s N C 7 0 L X Q v d C 9 0 Y v Q t S D Q v t G I 0 L j Q s d C 6 0 L g u e y U g S W 5 w d X Q g c G h v b m U s O X 0 m c X V v d D s s J n F 1 b 3 Q 7 U 2 V j d G l v b j E v 0 K L Q s N C x 0 L v Q u N G G 0 L A x L 9 C j 0 L T Q s N C 7 0 L X Q v d C 9 0 Y v Q t S D Q v t G I 0 L j Q s d C 6 0 L g u e 1 R y e S B 0 b y B w Y X k s M T B 9 J n F 1 b 3 Q 7 L C Z x d W 9 0 O 1 N l Y 3 R p b 2 4 x L 9 C i 0 L D Q s d C 7 0 L j R h t C w M S / Q o 9 C 0 0 L D Q u 9 C 1 0 L 3 Q v d G L 0 L U g 0 L 7 R i N C 4 0 L H Q u t C 4 L n s l I F R y e S B 0 b y B w Y X k s M T F 9 J n F 1 b 3 Q 7 L C Z x d W 9 0 O 1 N l Y 3 R p b 2 4 x L 9 C i 0 L D Q s d C 7 0 L j R h t C w M S / Q o 9 C 0 0 L D Q u 9 C 1 0 L 3 Q v d G L 0 L U g 0 L 7 R i N C 4 0 L H Q u t C 4 L n t B c H B y b 3 Z l Z C B w Y X k s M T J 9 J n F 1 b 3 Q 7 L C Z x d W 9 0 O 1 N l Y 3 R p b 2 4 x L 9 C i 0 L D Q s d C 7 0 L j R h t C w M S / Q o 9 C 0 0 L D Q u 9 C 1 0 L 3 Q v d G L 0 L U g 0 L 7 R i N C 4 0 L H Q u t C 4 L n s l I E F w c H J v d m U s M T N 9 J n F 1 b 3 Q 7 L C Z x d W 9 0 O 1 N l Y 3 R p b 2 4 x L 9 C i 0 L D Q s d C 7 0 L j R h t C w M S / Q o 9 C 0 0 L D Q u 9 C 1 0 L 3 Q v d G L 0 L U g 0 L 7 R i N C 4 0 L H Q u t C 4 L n t Q Y X l t Z W 5 0 c y w x N H 0 m c X V v d D s s J n F 1 b 3 Q 7 U 2 V j d G l v b j E v 0 K L Q s N C x 0 L v Q u N G G 0 L A x L 9 C j 0 L T Q s N C 7 0 L X Q v d C 9 0 Y v Q t S D Q v t G I 0 L j Q s d C 6 0 L g u e y U g U G F 5 b W V u d C w x N X 0 m c X V v d D s s J n F 1 b 3 Q 7 U 2 V j d G l v b j E v 0 K L Q s N C x 0 L v Q u N G G 0 L A x L 9 C Y 0 L f Q v N C 1 0 L 3 Q t d C 9 0 L 3 R i 9 C 5 I N G C 0 L j Q v z I u e 1 Z p c 2 l 0 c y 9 D b G l j a 3 M s M T Z 9 J n F 1 b 3 Q 7 L C Z x d W 9 0 O 1 N l Y 3 R p b 2 4 x L 9 C i 0 L D Q s d C 7 0 L j R h t C w M S / Q m N C 3 0 L z Q t d C 9 0 L X Q v d C 9 0 Y v Q u S D R g t C 4 0 L 8 y L n t V c 2 V y c y A v I F Z p c 2 l 0 c y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M l R D A l Q j Q l R D A l Q j A l R D A l Q k I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h R 5 G y U r 9 F j 4 M 3 + i f u s a s A A A A A A g A A A A A A E G Y A A A A B A A A g A A A A e 2 j / G W i c b Q W b Q M N P m r u g 6 T q 9 8 w W g G F C L T T 4 L r 3 C 9 G E A A A A A A D o A A A A A C A A A g A A A A P Z 1 t o V 2 v g u Z k f P Z F 0 U T k v B E k d Q 6 H R 7 2 4 W T F u 4 x I Y 7 x l Q A A A A T h z 4 U J z U v c 5 R K c y O i m p x 7 Z 6 e e h S q H e U p y w U S L 5 v a m G E 3 V M W a 0 I m b T o y G O 5 E l W H 2 Q G z 8 6 e G O / y N x 7 P u 1 P M 9 Q m X U w 5 0 6 B u n r K 9 I 9 N y P X Z z K 0 F A A A A A Y G N 9 I f 3 A M 1 u I T X 8 Z a 5 p 5 i M I r A s N h 2 5 0 0 0 E b X V D W a t l 5 / 4 B H Q D d F o v f X b I 8 7 r b a + X p I A 3 N x l 8 b c 0 g 7 I B h B I k f E A = = < / D a t a M a s h u p > 
</file>

<file path=customXml/itemProps1.xml><?xml version="1.0" encoding="utf-8"?>
<ds:datastoreItem xmlns:ds="http://schemas.openxmlformats.org/officeDocument/2006/customXml" ds:itemID="{0B815E79-5827-422C-ADC8-2A1EC739C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Dashboard</vt:lpstr>
      <vt:lpstr>Table</vt:lpstr>
      <vt:lpstr>calculations</vt:lpstr>
      <vt:lpstr>funnel</vt:lpstr>
      <vt:lpstr>charts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Юля</cp:lastModifiedBy>
  <dcterms:modified xsi:type="dcterms:W3CDTF">2024-11-24T18:59:17Z</dcterms:modified>
</cp:coreProperties>
</file>