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adese\OneDrive\Desktop\"/>
    </mc:Choice>
  </mc:AlternateContent>
  <xr:revisionPtr revIDLastSave="0" documentId="8_{CDEAC9B6-F1C1-4E2A-93D3-56921413B88A}" xr6:coauthVersionLast="47" xr6:coauthVersionMax="47" xr10:uidLastSave="{00000000-0000-0000-0000-000000000000}"/>
  <bookViews>
    <workbookView xWindow="-110" yWindow="-110" windowWidth="22620" windowHeight="13500" xr2:uid="{00000000-000D-0000-FFFF-FFFF00000000}"/>
  </bookViews>
  <sheets>
    <sheet name="Data" sheetId="1" r:id="rId1"/>
  </sheets>
  <definedNames>
    <definedName name="OpenSolver_ChosenSolver" localSheetId="0" hidden="1">CBC</definedName>
    <definedName name="OpenSolver_DualsNewSheet" localSheetId="0" hidden="1">0</definedName>
    <definedName name="OpenSolver_LinearityCheck" localSheetId="0" hidden="1">1</definedName>
    <definedName name="OpenSolver_UpdateSensitivity" localSheetId="0" hidden="1">1</definedName>
    <definedName name="solver_adj" localSheetId="0" hidden="1">Data!$F$2:$N$46</definedName>
    <definedName name="solver_cvg" localSheetId="0" hidden="1">0.0001</definedName>
    <definedName name="solver_drv" localSheetId="0" hidden="1">1</definedName>
    <definedName name="solver_eng" localSheetId="0" hidden="1">3</definedName>
    <definedName name="solver_est" localSheetId="0" hidden="1">1</definedName>
    <definedName name="solver_itr" localSheetId="0" hidden="1">2147483647</definedName>
    <definedName name="solver_lhs1" localSheetId="0" hidden="1">Data!$F$2:$N$46</definedName>
    <definedName name="solver_lhs10" localSheetId="0" hidden="1">Data!$G$3:$I$3</definedName>
    <definedName name="solver_lhs11" localSheetId="0" hidden="1">Data!$G$4:$I$4</definedName>
    <definedName name="solver_lhs12" localSheetId="0" hidden="1">Data!$G$5:$I$5</definedName>
    <definedName name="solver_lhs13" localSheetId="0" hidden="1">Data!$G$6:$I$6</definedName>
    <definedName name="solver_lhs14" localSheetId="0" hidden="1">Data!$G$7:$I$7</definedName>
    <definedName name="solver_lhs15" localSheetId="0" hidden="1">Data!$G$8:$I$8</definedName>
    <definedName name="solver_lhs16" localSheetId="0" hidden="1">Data!$G$9:$I$9</definedName>
    <definedName name="solver_lhs17" localSheetId="0" hidden="1">Data!$R$3</definedName>
    <definedName name="solver_lhs18" localSheetId="0" hidden="1">Data!$R$4</definedName>
    <definedName name="solver_lhs19" localSheetId="0" hidden="1">Data!$R$4</definedName>
    <definedName name="solver_lhs2" localSheetId="0" hidden="1">Data!$F$47:$N$47</definedName>
    <definedName name="solver_lhs3" localSheetId="0" hidden="1">Data!$O$2:$O$46</definedName>
    <definedName name="solver_lhs4" localSheetId="0" hidden="1">Data!$C$90:$C$98</definedName>
    <definedName name="solver_lhs5" localSheetId="0" hidden="1">Data!$C$90:$C$98</definedName>
    <definedName name="solver_lhs6" localSheetId="0" hidden="1">Data!$B$103:$B$111</definedName>
    <definedName name="solver_lhs7" localSheetId="0" hidden="1">Data!$B$77:$B$85</definedName>
    <definedName name="solver_lhs8" localSheetId="0" hidden="1">Data!$B$77:$B$85</definedName>
    <definedName name="solver_lhs9" localSheetId="0" hidden="1">Data!$C$90:$C$98</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8</definedName>
    <definedName name="solver_nwt" localSheetId="0" hidden="1">1</definedName>
    <definedName name="solver_opt" localSheetId="0" hidden="1">Data!$O$47</definedName>
    <definedName name="solver_pre" localSheetId="0" hidden="1">0.000001</definedName>
    <definedName name="solver_rbv" localSheetId="0" hidden="1">1</definedName>
    <definedName name="solver_rel1" localSheetId="0" hidden="1">5</definedName>
    <definedName name="solver_rel10" localSheetId="0" hidden="1">2</definedName>
    <definedName name="solver_rel11" localSheetId="0" hidden="1">2</definedName>
    <definedName name="solver_rel12" localSheetId="0" hidden="1">2</definedName>
    <definedName name="solver_rel13" localSheetId="0" hidden="1">2</definedName>
    <definedName name="solver_rel14" localSheetId="0" hidden="1">2</definedName>
    <definedName name="solver_rel15" localSheetId="0" hidden="1">2</definedName>
    <definedName name="solver_rel16" localSheetId="0" hidden="1">2</definedName>
    <definedName name="solver_rel17" localSheetId="0" hidden="1">2</definedName>
    <definedName name="solver_rel18" localSheetId="0" hidden="1">2</definedName>
    <definedName name="solver_rel19" localSheetId="0" hidden="1">2</definedName>
    <definedName name="solver_rel2" localSheetId="0" hidden="1">2</definedName>
    <definedName name="solver_rel3" localSheetId="0" hidden="1">2</definedName>
    <definedName name="solver_rel4" localSheetId="0" hidden="1">3</definedName>
    <definedName name="solver_rel5" localSheetId="0" hidden="1">1</definedName>
    <definedName name="solver_rel6" localSheetId="0" hidden="1">3</definedName>
    <definedName name="solver_rel7" localSheetId="0" hidden="1">3</definedName>
    <definedName name="solver_rel8" localSheetId="0" hidden="1">1</definedName>
    <definedName name="solver_rel9" localSheetId="0" hidden="1">1</definedName>
    <definedName name="solver_rhs1" localSheetId="0" hidden="1">binary</definedName>
    <definedName name="solver_rhs10" localSheetId="0" hidden="1">1</definedName>
    <definedName name="solver_rhs11" localSheetId="0" hidden="1">1</definedName>
    <definedName name="solver_rhs12" localSheetId="0" hidden="1">1</definedName>
    <definedName name="solver_rhs13" localSheetId="0" hidden="1">1</definedName>
    <definedName name="solver_rhs14" localSheetId="0" hidden="1">1</definedName>
    <definedName name="solver_rhs15" localSheetId="0" hidden="1">1</definedName>
    <definedName name="solver_rhs16" localSheetId="0" hidden="1">1</definedName>
    <definedName name="solver_rhs17" localSheetId="0" hidden="1">5</definedName>
    <definedName name="solver_rhs18" localSheetId="0" hidden="1">5</definedName>
    <definedName name="solver_rhs19" localSheetId="0" hidden="1">5</definedName>
    <definedName name="solver_rhs2" localSheetId="0" hidden="1">5</definedName>
    <definedName name="solver_rhs3" localSheetId="0" hidden="1">1</definedName>
    <definedName name="solver_rhs4" localSheetId="0" hidden="1">33</definedName>
    <definedName name="solver_rhs5" localSheetId="0" hidden="1">37</definedName>
    <definedName name="solver_rhs6" localSheetId="0" hidden="1">1</definedName>
    <definedName name="solver_rhs7" localSheetId="0" hidden="1">2</definedName>
    <definedName name="solver_rhs8" localSheetId="0" hidden="1">3</definedName>
    <definedName name="solver_rhs9" localSheetId="0" hidden="1">37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8" i="1" l="1"/>
  <c r="C97" i="1"/>
  <c r="C96" i="1"/>
  <c r="C95" i="1"/>
  <c r="C94" i="1"/>
  <c r="C93" i="1"/>
  <c r="C92" i="1"/>
  <c r="C91" i="1"/>
  <c r="C90" i="1"/>
  <c r="E47" i="1"/>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G47" i="1"/>
  <c r="B65" i="1" s="1"/>
  <c r="H47" i="1"/>
  <c r="B66" i="1" s="1"/>
  <c r="I47" i="1"/>
  <c r="B67" i="1" s="1"/>
  <c r="J47" i="1"/>
  <c r="B68" i="1" s="1"/>
  <c r="K47" i="1"/>
  <c r="B69" i="1" s="1"/>
  <c r="L47" i="1"/>
  <c r="B70" i="1" s="1"/>
  <c r="M47" i="1"/>
  <c r="B71" i="1" s="1"/>
  <c r="N47" i="1"/>
  <c r="B72" i="1" s="1"/>
  <c r="F47" i="1"/>
  <c r="B64" i="1" s="1"/>
  <c r="R2" i="1"/>
  <c r="R3" i="1"/>
  <c r="S3" i="1" s="1"/>
  <c r="R4" i="1"/>
  <c r="S4" i="1" s="1"/>
  <c r="R5" i="1"/>
  <c r="S5" i="1" s="1"/>
  <c r="R6" i="1"/>
  <c r="S6" i="1" s="1"/>
  <c r="R7" i="1"/>
  <c r="S7" i="1" s="1"/>
  <c r="R8" i="1"/>
  <c r="S8" i="1" s="1"/>
  <c r="R9" i="1"/>
  <c r="S9" i="1" s="1"/>
  <c r="R10" i="1"/>
  <c r="S10" i="1" s="1"/>
  <c r="R11" i="1"/>
  <c r="S11" i="1" s="1"/>
  <c r="R12" i="1"/>
  <c r="S12" i="1" s="1"/>
  <c r="R13" i="1"/>
  <c r="S13" i="1" s="1"/>
  <c r="R14" i="1"/>
  <c r="S14" i="1" s="1"/>
  <c r="R15" i="1"/>
  <c r="S15" i="1" s="1"/>
  <c r="R16" i="1"/>
  <c r="S16" i="1" s="1"/>
  <c r="R17" i="1"/>
  <c r="S17" i="1" s="1"/>
  <c r="R18" i="1"/>
  <c r="S18" i="1" s="1"/>
  <c r="R19" i="1"/>
  <c r="S19" i="1" s="1"/>
  <c r="R20" i="1"/>
  <c r="S20" i="1" s="1"/>
  <c r="R21" i="1"/>
  <c r="S21" i="1" s="1"/>
  <c r="R22" i="1"/>
  <c r="S22" i="1" s="1"/>
  <c r="R23" i="1"/>
  <c r="S23" i="1" s="1"/>
  <c r="R24" i="1"/>
  <c r="S24" i="1" s="1"/>
  <c r="R25" i="1"/>
  <c r="S25" i="1" s="1"/>
  <c r="R26" i="1"/>
  <c r="S26" i="1" s="1"/>
  <c r="R27" i="1"/>
  <c r="S27" i="1" s="1"/>
  <c r="R28" i="1"/>
  <c r="S28" i="1" s="1"/>
  <c r="R29" i="1"/>
  <c r="S29" i="1" s="1"/>
  <c r="R30" i="1"/>
  <c r="S30" i="1" s="1"/>
  <c r="R31" i="1"/>
  <c r="S31" i="1" s="1"/>
  <c r="R32" i="1"/>
  <c r="S32" i="1" s="1"/>
  <c r="R33" i="1"/>
  <c r="S33" i="1" s="1"/>
  <c r="R34" i="1"/>
  <c r="S34" i="1" s="1"/>
  <c r="R35" i="1"/>
  <c r="S35" i="1" s="1"/>
  <c r="R36" i="1"/>
  <c r="S36" i="1" s="1"/>
  <c r="R37" i="1"/>
  <c r="S37" i="1" s="1"/>
  <c r="R38" i="1"/>
  <c r="S38" i="1" s="1"/>
  <c r="R39" i="1"/>
  <c r="S39" i="1" s="1"/>
  <c r="R40" i="1"/>
  <c r="S40" i="1" s="1"/>
  <c r="R41" i="1"/>
  <c r="S41" i="1" s="1"/>
  <c r="R42" i="1"/>
  <c r="S42" i="1" s="1"/>
  <c r="R43" i="1"/>
  <c r="S43" i="1" s="1"/>
  <c r="R44" i="1"/>
  <c r="S44" i="1" s="1"/>
  <c r="R45" i="1"/>
  <c r="S45" i="1" s="1"/>
  <c r="R46" i="1"/>
  <c r="S46" i="1" s="1"/>
  <c r="S2" i="1" l="1"/>
  <c r="B129" i="1" s="1" a="1"/>
  <c r="B129" i="1" s="1"/>
  <c r="N50" i="1"/>
  <c r="F50" i="1"/>
  <c r="G50" i="1"/>
  <c r="H50" i="1"/>
  <c r="J50" i="1"/>
  <c r="L50" i="1"/>
  <c r="M50" i="1"/>
  <c r="I50" i="1"/>
  <c r="K50" i="1"/>
  <c r="O47" i="1"/>
  <c r="F137" i="1" a="1"/>
  <c r="F137" i="1" s="1"/>
  <c r="E130" i="1" a="1"/>
  <c r="E130" i="1" s="1"/>
  <c r="C133" i="1" a="1"/>
  <c r="C133" i="1" s="1"/>
  <c r="M124" i="1" a="1"/>
  <c r="M124" i="1" s="1"/>
  <c r="L123" i="1" a="1"/>
  <c r="L123" i="1" s="1"/>
  <c r="J122" i="1" a="1"/>
  <c r="J122" i="1" s="1"/>
  <c r="J120" i="1" a="1"/>
  <c r="J120" i="1" s="1"/>
  <c r="J119" i="1" a="1"/>
  <c r="J119" i="1" s="1"/>
  <c r="H117" i="1" a="1"/>
  <c r="H117" i="1" s="1"/>
  <c r="H116" i="1" a="1"/>
  <c r="H116" i="1" s="1"/>
  <c r="C132" i="1" a="1"/>
  <c r="C132" i="1" s="1"/>
  <c r="L124" i="1" a="1"/>
  <c r="L124" i="1" s="1"/>
  <c r="K123" i="1" a="1"/>
  <c r="K123" i="1" s="1"/>
  <c r="I122" i="1" a="1"/>
  <c r="I122" i="1" s="1"/>
  <c r="J121" i="1" a="1"/>
  <c r="J121" i="1" s="1"/>
  <c r="I120" i="1" a="1"/>
  <c r="I120" i="1" s="1"/>
  <c r="I119" i="1" a="1"/>
  <c r="I119" i="1" s="1"/>
  <c r="H118" i="1" a="1"/>
  <c r="H118" i="1" s="1"/>
  <c r="G117" i="1" a="1"/>
  <c r="G117" i="1" s="1"/>
  <c r="G116" i="1" a="1"/>
  <c r="G116" i="1" s="1"/>
  <c r="F133" i="1" a="1"/>
  <c r="F133" i="1" s="1"/>
  <c r="C129" i="1" a="1"/>
  <c r="C129" i="1" s="1"/>
  <c r="H123" i="1" a="1"/>
  <c r="H123" i="1" s="1"/>
  <c r="G121" i="1" a="1"/>
  <c r="G121" i="1" s="1"/>
  <c r="F119" i="1" a="1"/>
  <c r="F119" i="1" s="1"/>
  <c r="E116" i="1" a="1"/>
  <c r="E116" i="1" s="1"/>
  <c r="F132" i="1" a="1"/>
  <c r="F132" i="1" s="1"/>
  <c r="B137" i="1" a="1"/>
  <c r="B137" i="1" s="1"/>
  <c r="G123" i="1" a="1"/>
  <c r="G123" i="1" s="1"/>
  <c r="F121" i="1" a="1"/>
  <c r="F121" i="1" s="1"/>
  <c r="E118" i="1" a="1"/>
  <c r="E118" i="1" s="1"/>
  <c r="B117" i="1" a="1"/>
  <c r="B117" i="1" s="1"/>
  <c r="F131" i="1" a="1"/>
  <c r="F131" i="1" s="1"/>
  <c r="B136" i="1" a="1"/>
  <c r="B136" i="1" s="1"/>
  <c r="F123" i="1" a="1"/>
  <c r="F123" i="1" s="1"/>
  <c r="F120" i="1" a="1"/>
  <c r="F120" i="1" s="1"/>
  <c r="C118" i="1" a="1"/>
  <c r="C118" i="1" s="1"/>
  <c r="B116" i="1" a="1"/>
  <c r="B116" i="1" s="1"/>
  <c r="D132" i="1" a="1"/>
  <c r="D132" i="1" s="1"/>
  <c r="F124" i="1" a="1"/>
  <c r="F124" i="1" s="1"/>
  <c r="C122" i="1" a="1"/>
  <c r="C122" i="1" s="1"/>
  <c r="E120" i="1" a="1"/>
  <c r="E120" i="1" s="1"/>
  <c r="B118" i="1" a="1"/>
  <c r="B118" i="1" s="1"/>
  <c r="D116" i="1" a="1"/>
  <c r="D116" i="1" s="1"/>
  <c r="D131" i="1" a="1"/>
  <c r="D131" i="1" s="1"/>
  <c r="E124" i="1" a="1"/>
  <c r="E124" i="1" s="1"/>
  <c r="C123" i="1" a="1"/>
  <c r="C123" i="1" s="1"/>
  <c r="B122" i="1" a="1"/>
  <c r="B122" i="1" s="1"/>
  <c r="D118" i="1" a="1"/>
  <c r="D118" i="1" s="1"/>
  <c r="E137" i="1" a="1"/>
  <c r="E137" i="1" s="1"/>
  <c r="B133" i="1" a="1"/>
  <c r="B133" i="1" s="1"/>
  <c r="C121" i="1" a="1"/>
  <c r="C121" i="1" s="1"/>
  <c r="O118" i="1" a="1"/>
  <c r="O118" i="1" s="1"/>
  <c r="O117" i="1" a="1"/>
  <c r="O117" i="1" s="1"/>
  <c r="D129" i="1" a="1"/>
  <c r="D129" i="1" s="1"/>
  <c r="D124" i="1" a="1"/>
  <c r="D124" i="1" s="1"/>
  <c r="E122" i="1" a="1"/>
  <c r="E122" i="1" s="1"/>
  <c r="D120" i="1" a="1"/>
  <c r="D120" i="1" s="1"/>
  <c r="N118" i="1" a="1"/>
  <c r="N118" i="1" s="1"/>
  <c r="M116" i="1" a="1"/>
  <c r="M116" i="1" s="1"/>
  <c r="C137" i="1" a="1"/>
  <c r="C137" i="1" s="1"/>
  <c r="F136" i="1" a="1"/>
  <c r="F136" i="1" s="1"/>
  <c r="F135" i="1" a="1"/>
  <c r="F135" i="1" s="1"/>
  <c r="D137" i="1" a="1"/>
  <c r="D137" i="1" s="1"/>
  <c r="C131" i="1" a="1"/>
  <c r="C131" i="1" s="1"/>
  <c r="K124" i="1" a="1"/>
  <c r="K124" i="1" s="1"/>
  <c r="J123" i="1" a="1"/>
  <c r="J123" i="1" s="1"/>
  <c r="H122" i="1" a="1"/>
  <c r="H122" i="1" s="1"/>
  <c r="I121" i="1" a="1"/>
  <c r="I121" i="1" s="1"/>
  <c r="H119" i="1" a="1"/>
  <c r="H119" i="1" s="1"/>
  <c r="G118" i="1" a="1"/>
  <c r="G118" i="1" s="1"/>
  <c r="F117" i="1" a="1"/>
  <c r="F117" i="1" s="1"/>
  <c r="F134" i="1" a="1"/>
  <c r="F134" i="1" s="1"/>
  <c r="D136" i="1" a="1"/>
  <c r="D136" i="1" s="1"/>
  <c r="C130" i="1" a="1"/>
  <c r="C130" i="1" s="1"/>
  <c r="J124" i="1" a="1"/>
  <c r="J124" i="1" s="1"/>
  <c r="I123" i="1" a="1"/>
  <c r="I123" i="1" s="1"/>
  <c r="G122" i="1" a="1"/>
  <c r="G122" i="1" s="1"/>
  <c r="H121" i="1" a="1"/>
  <c r="H121" i="1" s="1"/>
  <c r="H120" i="1" a="1"/>
  <c r="H120" i="1" s="1"/>
  <c r="G119" i="1" a="1"/>
  <c r="G119" i="1" s="1"/>
  <c r="F118" i="1" a="1"/>
  <c r="F118" i="1" s="1"/>
  <c r="E117" i="1" a="1"/>
  <c r="E117" i="1" s="1"/>
  <c r="F116" i="1" a="1"/>
  <c r="F116" i="1" s="1"/>
  <c r="D135" i="1" a="1"/>
  <c r="D135" i="1" s="1"/>
  <c r="I124" i="1" a="1"/>
  <c r="I124" i="1" s="1"/>
  <c r="F122" i="1" a="1"/>
  <c r="F122" i="1" s="1"/>
  <c r="G120" i="1" a="1"/>
  <c r="G120" i="1" s="1"/>
  <c r="C117" i="1" a="1"/>
  <c r="C117" i="1" s="1"/>
  <c r="D134" i="1" a="1"/>
  <c r="D134" i="1" s="1"/>
  <c r="H124" i="1" a="1"/>
  <c r="H124" i="1" s="1"/>
  <c r="D122" i="1" a="1"/>
  <c r="D122" i="1" s="1"/>
  <c r="E119" i="1" a="1"/>
  <c r="E119" i="1" s="1"/>
  <c r="C116" i="1" a="1"/>
  <c r="C116" i="1" s="1"/>
  <c r="D133" i="1" a="1"/>
  <c r="D133" i="1" s="1"/>
  <c r="G124" i="1" a="1"/>
  <c r="G124" i="1" s="1"/>
  <c r="E121" i="1" a="1"/>
  <c r="E121" i="1" s="1"/>
  <c r="C119" i="1" a="1"/>
  <c r="C119" i="1" s="1"/>
  <c r="D117" i="1" a="1"/>
  <c r="D117" i="1" s="1"/>
  <c r="F130" i="1" a="1"/>
  <c r="F130" i="1" s="1"/>
  <c r="B135" i="1" a="1"/>
  <c r="B135" i="1" s="1"/>
  <c r="D123" i="1" a="1"/>
  <c r="D123" i="1" s="1"/>
  <c r="D121" i="1" a="1"/>
  <c r="D121" i="1" s="1"/>
  <c r="B119" i="1" a="1"/>
  <c r="B119" i="1" s="1"/>
  <c r="F129" i="1" a="1"/>
  <c r="F129" i="1" s="1"/>
  <c r="B134" i="1" a="1"/>
  <c r="B134" i="1" s="1"/>
  <c r="D119" i="1" a="1"/>
  <c r="D119" i="1" s="1"/>
  <c r="O116" i="1" a="1"/>
  <c r="O116" i="1" s="1"/>
  <c r="D130" i="1" a="1"/>
  <c r="D130" i="1" s="1"/>
  <c r="B123" i="1" a="1"/>
  <c r="B123" i="1" s="1"/>
  <c r="C120" i="1" a="1"/>
  <c r="C120" i="1" s="1"/>
  <c r="N116" i="1" a="1"/>
  <c r="N116" i="1" s="1"/>
  <c r="E136" i="1" a="1"/>
  <c r="E136" i="1" s="1"/>
  <c r="B132" i="1" a="1"/>
  <c r="B132" i="1" s="1"/>
  <c r="E123" i="1" a="1"/>
  <c r="E123" i="1" s="1"/>
  <c r="B121" i="1" a="1"/>
  <c r="B121" i="1" s="1"/>
  <c r="N117" i="1" a="1"/>
  <c r="N117" i="1" s="1"/>
  <c r="E135" i="1" a="1"/>
  <c r="E135" i="1" s="1"/>
  <c r="B131" i="1" a="1"/>
  <c r="B131" i="1" s="1"/>
  <c r="E133" i="1" a="1"/>
  <c r="E133" i="1" s="1"/>
  <c r="O123" i="1" a="1"/>
  <c r="O123" i="1" s="1"/>
  <c r="M122" i="1" a="1"/>
  <c r="M122" i="1" s="1"/>
  <c r="N121" i="1" a="1"/>
  <c r="N121" i="1" s="1"/>
  <c r="M120" i="1" a="1"/>
  <c r="M120" i="1" s="1"/>
  <c r="M119" i="1" a="1"/>
  <c r="M119" i="1" s="1"/>
  <c r="K118" i="1" a="1"/>
  <c r="K118" i="1" s="1"/>
  <c r="K117" i="1" a="1"/>
  <c r="K117" i="1" s="1"/>
  <c r="J116" i="1" a="1"/>
  <c r="J116" i="1" s="1"/>
  <c r="C135" i="1" a="1"/>
  <c r="C135" i="1" s="1"/>
  <c r="O124" i="1" a="1"/>
  <c r="O124" i="1" s="1"/>
  <c r="N123" i="1" a="1"/>
  <c r="N123" i="1" s="1"/>
  <c r="L122" i="1" a="1"/>
  <c r="L122" i="1" s="1"/>
  <c r="M121" i="1" a="1"/>
  <c r="M121" i="1" s="1"/>
  <c r="L120" i="1" a="1"/>
  <c r="L120" i="1" s="1"/>
  <c r="L119" i="1" a="1"/>
  <c r="L119" i="1" s="1"/>
  <c r="J118" i="1" a="1"/>
  <c r="J118" i="1" s="1"/>
  <c r="J117" i="1" a="1"/>
  <c r="J117" i="1" s="1"/>
  <c r="C134" i="1" a="1"/>
  <c r="C134" i="1" s="1"/>
  <c r="N124" i="1" a="1"/>
  <c r="N124" i="1" s="1"/>
  <c r="M123" i="1" a="1"/>
  <c r="M123" i="1" s="1"/>
  <c r="K122" i="1" a="1"/>
  <c r="K122" i="1" s="1"/>
  <c r="L121" i="1" a="1"/>
  <c r="L121" i="1" s="1"/>
  <c r="K120" i="1" a="1"/>
  <c r="K120" i="1" s="1"/>
  <c r="K119" i="1" a="1"/>
  <c r="K119" i="1" s="1"/>
  <c r="I118" i="1" a="1"/>
  <c r="I118" i="1" s="1"/>
  <c r="I117" i="1" a="1"/>
  <c r="I117" i="1" s="1"/>
  <c r="I116" i="1" a="1"/>
  <c r="I116" i="1" s="1"/>
  <c r="E132" i="1" a="1"/>
  <c r="E132" i="1" s="1"/>
  <c r="E131" i="1" a="1"/>
  <c r="E131" i="1" s="1"/>
  <c r="E134" i="1" a="1"/>
  <c r="E134" i="1" s="1"/>
  <c r="L117" i="1" a="1"/>
  <c r="L117" i="1" s="1"/>
  <c r="L116" i="1" a="1"/>
  <c r="L116" i="1" s="1"/>
  <c r="C124" i="1" a="1"/>
  <c r="C124" i="1" s="1"/>
  <c r="O122" i="1" a="1"/>
  <c r="O122" i="1" s="1"/>
  <c r="O120" i="1" a="1"/>
  <c r="O120" i="1" s="1"/>
  <c r="N120" i="1" a="1"/>
  <c r="N120" i="1" s="1"/>
  <c r="N119" i="1" a="1"/>
  <c r="N119" i="1" s="1"/>
  <c r="M117" i="1" a="1"/>
  <c r="M117" i="1" s="1"/>
  <c r="C136" i="1" a="1"/>
  <c r="C136" i="1" s="1"/>
  <c r="B120" i="1" a="1"/>
  <c r="B120" i="1" s="1"/>
  <c r="O119" i="1" a="1"/>
  <c r="O119" i="1" s="1"/>
  <c r="B130" i="1" a="1"/>
  <c r="B130" i="1" s="1"/>
  <c r="K116" i="1" a="1"/>
  <c r="K116" i="1" s="1"/>
  <c r="B124" i="1" a="1"/>
  <c r="B124" i="1" s="1"/>
  <c r="O121" i="1" a="1"/>
  <c r="O121" i="1" s="1"/>
  <c r="L118" i="1" a="1"/>
  <c r="L118" i="1" s="1"/>
  <c r="N122" i="1" a="1"/>
  <c r="N122" i="1" s="1"/>
  <c r="M118" i="1" a="1"/>
  <c r="M118" i="1" s="1"/>
  <c r="B111" i="1"/>
  <c r="B110" i="1"/>
  <c r="B109" i="1"/>
  <c r="B108" i="1"/>
  <c r="B107" i="1"/>
  <c r="B106" i="1"/>
  <c r="B105" i="1"/>
  <c r="B104" i="1"/>
  <c r="B103"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E129" i="1" l="1" a="1"/>
  <c r="E129" i="1" s="1"/>
  <c r="K121" i="1" a="1"/>
  <c r="K121" i="1" s="1"/>
  <c r="B82" i="1"/>
  <c r="B81" i="1"/>
  <c r="I48" i="1"/>
  <c r="I49" i="1" s="1"/>
  <c r="J48" i="1"/>
  <c r="J49" i="1" s="1"/>
  <c r="K48" i="1"/>
  <c r="K49" i="1" s="1"/>
  <c r="L48" i="1"/>
  <c r="L49" i="1" s="1"/>
  <c r="M48" i="1"/>
  <c r="M49" i="1" s="1"/>
  <c r="N48" i="1"/>
  <c r="N49" i="1" s="1"/>
  <c r="F48" i="1"/>
  <c r="F49" i="1" s="1"/>
  <c r="G48" i="1"/>
  <c r="G49" i="1" s="1"/>
  <c r="H48" i="1"/>
  <c r="H49" i="1" s="1"/>
  <c r="G51" i="1"/>
  <c r="H51" i="1"/>
  <c r="I51" i="1"/>
  <c r="J51" i="1"/>
  <c r="K51" i="1"/>
  <c r="M51" i="1"/>
  <c r="F51" i="1"/>
  <c r="N51" i="1"/>
  <c r="L51" i="1"/>
  <c r="B98" i="1"/>
  <c r="B97" i="1"/>
  <c r="B96" i="1"/>
  <c r="B95" i="1"/>
  <c r="B94" i="1"/>
  <c r="B93" i="1"/>
  <c r="B92" i="1"/>
  <c r="B91" i="1"/>
  <c r="B90" i="1"/>
  <c r="B77" i="1"/>
  <c r="H77" i="1" s="1"/>
  <c r="B80" i="1"/>
  <c r="H80" i="1" s="1"/>
  <c r="B78" i="1"/>
  <c r="H78" i="1" s="1"/>
  <c r="B79" i="1"/>
  <c r="H79" i="1" s="1"/>
  <c r="B85" i="1"/>
  <c r="H85" i="1" s="1"/>
  <c r="B84" i="1"/>
  <c r="H84" i="1" s="1"/>
  <c r="B83" i="1"/>
  <c r="H83" i="1" s="1"/>
  <c r="H82" i="1"/>
  <c r="H81"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<sst xmlns="http://schemas.openxmlformats.org/spreadsheetml/2006/main" count="326" uniqueCount="78">
  <si>
    <t>Saudi Arabian</t>
  </si>
  <si>
    <t>British</t>
  </si>
  <si>
    <t>Romanian</t>
  </si>
  <si>
    <t>Chinese</t>
  </si>
  <si>
    <t>Spanish</t>
  </si>
  <si>
    <t>German</t>
  </si>
  <si>
    <t>Lithuanian</t>
  </si>
  <si>
    <t>Russian</t>
  </si>
  <si>
    <t>Mongolian</t>
  </si>
  <si>
    <t>Indian</t>
  </si>
  <si>
    <t>Bulgarian</t>
  </si>
  <si>
    <t>Japanese</t>
  </si>
  <si>
    <t>Turkish</t>
  </si>
  <si>
    <t>Iranian</t>
  </si>
  <si>
    <t>Female</t>
  </si>
  <si>
    <t>Male</t>
  </si>
  <si>
    <t>Gender (G)</t>
  </si>
  <si>
    <t>Quantitative Background (Q)</t>
  </si>
  <si>
    <t>Nationality (N)</t>
  </si>
  <si>
    <t>Middle East</t>
  </si>
  <si>
    <t>Eastern Europe</t>
  </si>
  <si>
    <t>East Asia</t>
  </si>
  <si>
    <t>Western Europe</t>
  </si>
  <si>
    <t>South Asia</t>
  </si>
  <si>
    <t>Cultural Background (C)</t>
  </si>
  <si>
    <t>Student ID (S)</t>
  </si>
  <si>
    <t>Vietnamese</t>
  </si>
  <si>
    <t>Group 1</t>
  </si>
  <si>
    <t>Group 2</t>
  </si>
  <si>
    <t>Group 3</t>
  </si>
  <si>
    <t>Group 4</t>
  </si>
  <si>
    <t>Group 5</t>
  </si>
  <si>
    <t>Group 6</t>
  </si>
  <si>
    <t>Group 7</t>
  </si>
  <si>
    <t>Group 8</t>
  </si>
  <si>
    <t>Group 9</t>
  </si>
  <si>
    <t>group 4</t>
  </si>
  <si>
    <t>group 5</t>
  </si>
  <si>
    <t>group 6</t>
  </si>
  <si>
    <t>group 7</t>
  </si>
  <si>
    <t>group 8</t>
  </si>
  <si>
    <t>group 9</t>
  </si>
  <si>
    <t>group 1</t>
  </si>
  <si>
    <t>isfemale</t>
  </si>
  <si>
    <t>isQuant</t>
  </si>
  <si>
    <t>IsBritish</t>
  </si>
  <si>
    <t>Groups Assigned</t>
  </si>
  <si>
    <t>Assigned</t>
  </si>
  <si>
    <t>CONSTRAINTS</t>
  </si>
  <si>
    <t>symbol</t>
  </si>
  <si>
    <t>=</t>
  </si>
  <si>
    <t>Group Size Constraints</t>
  </si>
  <si>
    <t>Gender Balance Constraints</t>
  </si>
  <si>
    <t>Groups</t>
  </si>
  <si>
    <t>Assigned (females)</t>
  </si>
  <si>
    <t>Symbol</t>
  </si>
  <si>
    <t>&gt;=</t>
  </si>
  <si>
    <t>&lt;=</t>
  </si>
  <si>
    <t>Assigned (Males)</t>
  </si>
  <si>
    <t>Min Female</t>
  </si>
  <si>
    <t>Max Female</t>
  </si>
  <si>
    <t>Required Size</t>
  </si>
  <si>
    <t>Quantitative strength constraint</t>
  </si>
  <si>
    <t>Quant score (total)</t>
  </si>
  <si>
    <t>Min Score</t>
  </si>
  <si>
    <t>Max Score</t>
  </si>
  <si>
    <t>Quant Count</t>
  </si>
  <si>
    <t>British student constraint</t>
  </si>
  <si>
    <t>British count</t>
  </si>
  <si>
    <t>min</t>
  </si>
  <si>
    <t>IsIntl</t>
  </si>
  <si>
    <t>Nationality Grouping (intl students only)</t>
  </si>
  <si>
    <t>Cultural Background</t>
  </si>
  <si>
    <t>South Asian</t>
  </si>
  <si>
    <t>Assigned F</t>
  </si>
  <si>
    <t>Assigned M</t>
  </si>
  <si>
    <t>British Count</t>
  </si>
  <si>
    <t>Intl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</si>
</sst>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sz val="8"/>
      <name val="Calibri"/>
      <family val="2"/>
      <scheme val="minor"/>
    </font>
    <font>
      <b/>
      <sz val="12"/>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3"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4">
    <xf numFmtId="0" fontId="0" fillId="0" borderId="0"/>
    <xf numFmtId="0" fontId="2" fillId="0" borderId="0"/>
    <xf numFmtId="0" fontId="1" fillId="0" borderId="0"/>
    <xf numFmtId="0" fontId="2" fillId="0" borderId="0"/>
  </cellStyleXfs>
  <cellXfs count="44">
    <xf numFmtId="0" fontId="0" fillId="0" borderId="0" xfId="0"/>
    <xf numFmtId="0" fontId="0" fillId="0" borderId="0" xfId="0" applyAlignment="1">
      <alignment horizontal="center"/>
    </xf>
    <xf numFmtId="0" fontId="0" fillId="0" borderId="0" xfId="0" applyAlignment="1">
      <alignment horizontal="right"/>
    </xf>
    <xf numFmtId="0" fontId="0" fillId="0" borderId="0" xfId="0" applyAlignment="1">
      <alignment horizontal="center" vertical="center"/>
    </xf>
    <xf numFmtId="0" fontId="0" fillId="0" borderId="1" xfId="0" applyBorder="1" applyAlignment="1">
      <alignment horizontal="center"/>
    </xf>
    <xf numFmtId="0" fontId="1" fillId="0" borderId="1" xfId="2" applyBorder="1" applyAlignment="1">
      <alignment horizontal="center"/>
    </xf>
    <xf numFmtId="0" fontId="0" fillId="0" borderId="2" xfId="0" applyBorder="1" applyAlignment="1">
      <alignment horizontal="center" vertical="center"/>
    </xf>
    <xf numFmtId="164" fontId="0" fillId="0" borderId="3" xfId="0" applyNumberFormat="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xf>
    <xf numFmtId="0" fontId="1" fillId="0" borderId="8" xfId="2" applyBorder="1" applyAlignment="1">
      <alignment horizontal="center"/>
    </xf>
    <xf numFmtId="0" fontId="0" fillId="0" borderId="8" xfId="0" applyBorder="1" applyAlignment="1">
      <alignment horizontal="center"/>
    </xf>
    <xf numFmtId="164" fontId="0" fillId="0" borderId="9" xfId="0" applyNumberFormat="1" applyBorder="1" applyAlignment="1">
      <alignment horizontal="center"/>
    </xf>
    <xf numFmtId="0" fontId="0" fillId="0" borderId="10" xfId="0" applyBorder="1"/>
    <xf numFmtId="0" fontId="3" fillId="0" borderId="0" xfId="0" applyFont="1" applyAlignment="1">
      <alignment horizontal="center" vertical="center"/>
    </xf>
    <xf numFmtId="164" fontId="3" fillId="0" borderId="0" xfId="0" applyNumberFormat="1" applyFont="1" applyAlignment="1">
      <alignment horizontal="center"/>
    </xf>
    <xf numFmtId="0" fontId="0" fillId="2" borderId="0" xfId="0" applyFill="1" applyAlignment="1">
      <alignment horizontal="center" vertical="center"/>
    </xf>
    <xf numFmtId="0" fontId="0" fillId="2" borderId="0" xfId="0" applyFill="1" applyAlignment="1">
      <alignment horizontal="center"/>
    </xf>
    <xf numFmtId="0" fontId="6" fillId="2" borderId="0" xfId="0" applyFont="1" applyFill="1" applyAlignment="1">
      <alignment horizontal="center"/>
    </xf>
    <xf numFmtId="0" fontId="0" fillId="2" borderId="0" xfId="0" applyFill="1" applyAlignment="1">
      <alignment horizontal="right"/>
    </xf>
    <xf numFmtId="0" fontId="0" fillId="2" borderId="0" xfId="0" applyFill="1"/>
    <xf numFmtId="0" fontId="0" fillId="3" borderId="1" xfId="0" applyFill="1" applyBorder="1" applyAlignment="1">
      <alignment horizontal="center" vertical="center"/>
    </xf>
    <xf numFmtId="0" fontId="0" fillId="3" borderId="1" xfId="0" applyFill="1" applyBorder="1" applyAlignment="1">
      <alignment horizontal="center"/>
    </xf>
    <xf numFmtId="0" fontId="3" fillId="3" borderId="1" xfId="0" applyFont="1" applyFill="1" applyBorder="1" applyAlignment="1">
      <alignment horizontal="center" vertical="center"/>
    </xf>
    <xf numFmtId="0" fontId="3" fillId="3" borderId="1" xfId="0" applyFont="1" applyFill="1" applyBorder="1" applyAlignment="1">
      <alignment horizontal="center"/>
    </xf>
    <xf numFmtId="0" fontId="3" fillId="0" borderId="0" xfId="0" applyFont="1" applyAlignment="1">
      <alignment horizontal="center"/>
    </xf>
    <xf numFmtId="0" fontId="0" fillId="3" borderId="1" xfId="0" applyFill="1" applyBorder="1" applyAlignment="1">
      <alignment horizontal="right"/>
    </xf>
    <xf numFmtId="0" fontId="0" fillId="3" borderId="1" xfId="0" applyFill="1" applyBorder="1"/>
    <xf numFmtId="0" fontId="3" fillId="3" borderId="1" xfId="0" applyFont="1" applyFill="1" applyBorder="1" applyAlignment="1">
      <alignment horizontal="right"/>
    </xf>
    <xf numFmtId="0" fontId="6" fillId="0" borderId="0" xfId="0" applyFont="1"/>
    <xf numFmtId="0" fontId="3" fillId="0" borderId="0" xfId="0" applyFont="1"/>
    <xf numFmtId="0" fontId="3" fillId="0" borderId="0" xfId="0" applyFont="1" applyAlignment="1">
      <alignment horizontal="right"/>
    </xf>
    <xf numFmtId="0" fontId="0" fillId="4" borderId="0" xfId="0" applyFill="1" applyAlignment="1">
      <alignment horizontal="center" vertical="center"/>
    </xf>
    <xf numFmtId="0" fontId="5" fillId="4" borderId="0" xfId="0" applyFont="1" applyFill="1" applyAlignment="1">
      <alignment horizontal="center" vertical="center"/>
    </xf>
    <xf numFmtId="0" fontId="0" fillId="4" borderId="0" xfId="0" applyFill="1" applyAlignment="1">
      <alignment horizontal="center"/>
    </xf>
    <xf numFmtId="0" fontId="0" fillId="4" borderId="0" xfId="0" applyFill="1" applyAlignment="1">
      <alignment horizontal="right"/>
    </xf>
    <xf numFmtId="0" fontId="5" fillId="4" borderId="0" xfId="0" applyFont="1" applyFill="1" applyAlignment="1">
      <alignment horizontal="center"/>
    </xf>
    <xf numFmtId="0" fontId="0" fillId="4" borderId="0" xfId="0" applyFill="1"/>
    <xf numFmtId="0" fontId="3" fillId="4" borderId="0" xfId="0" applyFont="1" applyFill="1" applyAlignment="1">
      <alignment horizontal="center" vertical="center"/>
    </xf>
    <xf numFmtId="0" fontId="3" fillId="4" borderId="0" xfId="0" applyFont="1" applyFill="1" applyAlignment="1">
      <alignment horizontal="center"/>
    </xf>
    <xf numFmtId="0" fontId="0" fillId="5" borderId="0" xfId="0" applyFill="1"/>
  </cellXfs>
  <cellStyles count="4">
    <cellStyle name="Normal" xfId="0" builtinId="0"/>
    <cellStyle name="Normal 2" xfId="3" xr:uid="{00000000-0005-0000-0000-000001000000}"/>
    <cellStyle name="Normal 3" xfId="2" xr:uid="{00000000-0005-0000-0000-000002000000}"/>
    <cellStyle name="Normal 4" xfId="1" xr:uid="{00000000-0005-0000-0000-000003000000}"/>
  </cellStyles>
  <dxfs count="20">
    <dxf>
      <numFmt numFmtId="0" formatCode="General"/>
    </dxf>
    <dxf>
      <numFmt numFmtId="0" formatCode="General"/>
    </dxf>
    <dxf>
      <numFmt numFmtId="0" formatCode="General"/>
    </dxf>
    <dxf>
      <numFmt numFmtId="0" formatCode="General"/>
    </dxf>
    <dxf>
      <border diagonalUp="0" diagonalDown="0" outline="0">
        <left/>
        <right/>
        <top style="thin">
          <color indexed="64"/>
        </top>
        <bottom/>
      </border>
    </dxf>
    <dxf>
      <numFmt numFmtId="0" formatCode="General"/>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border>
    </dxf>
    <dxf>
      <numFmt numFmtId="164" formatCode="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19</xdr:col>
      <xdr:colOff>0</xdr:colOff>
      <xdr:row>1</xdr:row>
      <xdr:rowOff>101600</xdr:rowOff>
    </xdr:from>
    <xdr:ext cx="2887135" cy="1227667"/>
    <xdr:sp macro="" textlink="">
      <xdr:nvSpPr>
        <xdr:cNvPr id="92" name="TextBox 91">
          <a:extLst>
            <a:ext uri="{FF2B5EF4-FFF2-40B4-BE49-F238E27FC236}">
              <a16:creationId xmlns:a16="http://schemas.microsoft.com/office/drawing/2014/main" id="{6C55A4C1-EB1C-7AA9-224D-64DD4E3E982D}"/>
            </a:ext>
          </a:extLst>
        </xdr:cNvPr>
        <xdr:cNvSpPr txBox="1"/>
      </xdr:nvSpPr>
      <xdr:spPr>
        <a:xfrm>
          <a:off x="16670865" y="482600"/>
          <a:ext cx="2887135" cy="1227667"/>
        </a:xfrm>
        <a:prstGeom prst="rect">
          <a:avLst/>
        </a:prstGeom>
        <a:solidFill>
          <a:schemeClr val="tx2">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bg1"/>
              </a:solidFill>
            </a:rPr>
            <a:t>Binary</a:t>
          </a:r>
          <a:r>
            <a:rPr lang="en-GB" sz="1200" b="1" baseline="0">
              <a:solidFill>
                <a:schemeClr val="bg1"/>
              </a:solidFill>
            </a:rPr>
            <a:t> Matrix (</a:t>
          </a:r>
          <a:r>
            <a:rPr lang="en-GB" sz="1200" b="1">
              <a:solidFill>
                <a:schemeClr val="bg1"/>
              </a:solidFill>
            </a:rPr>
            <a:t>Range-- F2:F46)</a:t>
          </a:r>
        </a:p>
        <a:p>
          <a:r>
            <a:rPr lang="en-GB" sz="1200">
              <a:solidFill>
                <a:schemeClr val="bg1"/>
              </a:solidFill>
            </a:rPr>
            <a:t>this is where the model shows who is which group. A</a:t>
          </a:r>
          <a:r>
            <a:rPr lang="en-GB" sz="1200" baseline="0">
              <a:solidFill>
                <a:schemeClr val="bg1"/>
              </a:solidFill>
            </a:rPr>
            <a:t> 1 means the student is assigned to that group, and a 0 means they're not. </a:t>
          </a:r>
          <a:endParaRPr lang="en-GB" sz="1200">
            <a:solidFill>
              <a:schemeClr val="bg1"/>
            </a:solidFill>
          </a:endParaRPr>
        </a:p>
      </xdr:txBody>
    </xdr:sp>
    <xdr:clientData/>
  </xdr:oneCellAnchor>
  <xdr:oneCellAnchor>
    <xdr:from>
      <xdr:col>19</xdr:col>
      <xdr:colOff>0</xdr:colOff>
      <xdr:row>9</xdr:row>
      <xdr:rowOff>16934</xdr:rowOff>
    </xdr:from>
    <xdr:ext cx="2887135" cy="1227667"/>
    <xdr:sp macro="" textlink="">
      <xdr:nvSpPr>
        <xdr:cNvPr id="93" name="TextBox 92">
          <a:extLst>
            <a:ext uri="{FF2B5EF4-FFF2-40B4-BE49-F238E27FC236}">
              <a16:creationId xmlns:a16="http://schemas.microsoft.com/office/drawing/2014/main" id="{3DF0927A-7F70-DFAC-05B1-3718B1364BFC}"/>
            </a:ext>
          </a:extLst>
        </xdr:cNvPr>
        <xdr:cNvSpPr txBox="1"/>
      </xdr:nvSpPr>
      <xdr:spPr>
        <a:xfrm>
          <a:off x="16611598" y="1888067"/>
          <a:ext cx="2887135" cy="1227667"/>
        </a:xfrm>
        <a:prstGeom prst="rect">
          <a:avLst/>
        </a:prstGeom>
        <a:solidFill>
          <a:schemeClr val="tx2">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bg1"/>
              </a:solidFill>
            </a:rPr>
            <a:t>Trait</a:t>
          </a:r>
          <a:r>
            <a:rPr lang="en-GB" sz="1200" b="1" baseline="0">
              <a:solidFill>
                <a:schemeClr val="bg1"/>
              </a:solidFill>
            </a:rPr>
            <a:t> Columns (P2:P46, Q2:Q46, R2:R46)</a:t>
          </a:r>
        </a:p>
        <a:p>
          <a:r>
            <a:rPr lang="en-GB" sz="1200">
              <a:solidFill>
                <a:schemeClr val="bg1"/>
              </a:solidFill>
            </a:rPr>
            <a:t>These columns help flag traits that we’re using in our constraints. A 1 means the student fits the trait (e.g., female, quant background, British), and 0 means they don’t.</a:t>
          </a:r>
          <a:endParaRPr lang="en-GB" sz="1200" b="0">
            <a:solidFill>
              <a:schemeClr val="bg1"/>
            </a:solidFill>
          </a:endParaRPr>
        </a:p>
      </xdr:txBody>
    </xdr:sp>
    <xdr:clientData/>
  </xdr:oneCellAnchor>
  <xdr:oneCellAnchor>
    <xdr:from>
      <xdr:col>7</xdr:col>
      <xdr:colOff>241487</xdr:colOff>
      <xdr:row>89</xdr:row>
      <xdr:rowOff>18956</xdr:rowOff>
    </xdr:from>
    <xdr:ext cx="4051871" cy="1582761"/>
    <xdr:sp macro="" textlink="">
      <xdr:nvSpPr>
        <xdr:cNvPr id="97" name="TextBox 96">
          <a:extLst>
            <a:ext uri="{FF2B5EF4-FFF2-40B4-BE49-F238E27FC236}">
              <a16:creationId xmlns:a16="http://schemas.microsoft.com/office/drawing/2014/main" id="{C120005C-7658-DA72-ABB4-878430C4E2E0}"/>
            </a:ext>
          </a:extLst>
        </xdr:cNvPr>
        <xdr:cNvSpPr txBox="1"/>
      </xdr:nvSpPr>
      <xdr:spPr>
        <a:xfrm>
          <a:off x="7624547" y="16301493"/>
          <a:ext cx="4051871" cy="1582761"/>
        </a:xfrm>
        <a:prstGeom prst="rect">
          <a:avLst/>
        </a:prstGeom>
        <a:solidFill>
          <a:schemeClr val="tx2">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bg1"/>
              </a:solidFill>
            </a:rPr>
            <a:t>Quantitative Explanation</a:t>
          </a:r>
        </a:p>
        <a:p>
          <a:r>
            <a:rPr lang="en-GB" sz="1200">
              <a:solidFill>
                <a:schemeClr val="bg1"/>
              </a:solidFill>
            </a:rPr>
            <a:t>The total quant score among 45 students is 313.9, averaging about 34.9 per group when divided into 9 groups; hence, each group’s total quant score is set between 33 and 37. Also, 38 students have a quant background (score ≥ 7), so each group should ideally include between 3 and 5 of these students to ensure balanced distribution.</a:t>
          </a:r>
        </a:p>
      </xdr:txBody>
    </xdr:sp>
    <xdr:clientData/>
  </xdr:oneCellAnchor>
  <xdr:oneCellAnchor>
    <xdr:from>
      <xdr:col>8</xdr:col>
      <xdr:colOff>48019</xdr:colOff>
      <xdr:row>76</xdr:row>
      <xdr:rowOff>90734</xdr:rowOff>
    </xdr:from>
    <xdr:ext cx="2887135" cy="1501505"/>
    <xdr:sp macro="" textlink="">
      <xdr:nvSpPr>
        <xdr:cNvPr id="98" name="TextBox 97">
          <a:extLst>
            <a:ext uri="{FF2B5EF4-FFF2-40B4-BE49-F238E27FC236}">
              <a16:creationId xmlns:a16="http://schemas.microsoft.com/office/drawing/2014/main" id="{334C6689-6540-DA8A-5DEA-95F1E339D2D5}"/>
            </a:ext>
          </a:extLst>
        </xdr:cNvPr>
        <xdr:cNvSpPr txBox="1"/>
      </xdr:nvSpPr>
      <xdr:spPr>
        <a:xfrm>
          <a:off x="8566788" y="14461272"/>
          <a:ext cx="2887135" cy="1501505"/>
        </a:xfrm>
        <a:prstGeom prst="rect">
          <a:avLst/>
        </a:prstGeom>
        <a:solidFill>
          <a:schemeClr val="tx2">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bg1"/>
              </a:solidFill>
            </a:rPr>
            <a:t>Gender Balance Constraint</a:t>
          </a:r>
        </a:p>
        <a:p>
          <a:r>
            <a:rPr lang="en-GB" sz="1200" b="0">
              <a:solidFill>
                <a:schemeClr val="bg1"/>
              </a:solidFill>
            </a:rPr>
            <a:t>This</a:t>
          </a:r>
          <a:r>
            <a:rPr lang="en-GB" sz="1200" b="0" baseline="0">
              <a:solidFill>
                <a:schemeClr val="bg1"/>
              </a:solidFill>
            </a:rPr>
            <a:t> is to make sure every group has between 2 and 3 female students. And for the male students, s</a:t>
          </a:r>
          <a:r>
            <a:rPr lang="en-GB" sz="1200">
              <a:solidFill>
                <a:schemeClr val="bg1"/>
              </a:solidFill>
            </a:rPr>
            <a:t>ince each group has 5 people, it’s just 5 minus the number of females.</a:t>
          </a:r>
          <a:r>
            <a:rPr lang="en-GB" sz="1200" b="0" baseline="0">
              <a:solidFill>
                <a:schemeClr val="bg1"/>
              </a:solidFill>
            </a:rPr>
            <a:t> it keeps the gender mix fairly even across all groups.</a:t>
          </a:r>
          <a:endParaRPr lang="en-GB" sz="1200" b="0">
            <a:solidFill>
              <a:schemeClr val="bg1"/>
            </a:solidFill>
          </a:endParaRPr>
        </a:p>
      </xdr:txBody>
    </xdr:sp>
    <xdr:clientData/>
  </xdr:oneCellAnchor>
  <xdr:oneCellAnchor>
    <xdr:from>
      <xdr:col>4</xdr:col>
      <xdr:colOff>18702</xdr:colOff>
      <xdr:row>63</xdr:row>
      <xdr:rowOff>66343</xdr:rowOff>
    </xdr:from>
    <xdr:ext cx="2887135" cy="1227667"/>
    <xdr:sp macro="" textlink="">
      <xdr:nvSpPr>
        <xdr:cNvPr id="100" name="TextBox 99">
          <a:extLst>
            <a:ext uri="{FF2B5EF4-FFF2-40B4-BE49-F238E27FC236}">
              <a16:creationId xmlns:a16="http://schemas.microsoft.com/office/drawing/2014/main" id="{C38E5163-798E-1D30-D2E5-3D832034D2B9}"/>
            </a:ext>
          </a:extLst>
        </xdr:cNvPr>
        <xdr:cNvSpPr txBox="1"/>
      </xdr:nvSpPr>
      <xdr:spPr>
        <a:xfrm>
          <a:off x="4815394" y="12014112"/>
          <a:ext cx="2887135" cy="1227667"/>
        </a:xfrm>
        <a:prstGeom prst="rect">
          <a:avLst/>
        </a:prstGeom>
        <a:solidFill>
          <a:schemeClr val="tx2">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bg1"/>
              </a:solidFill>
            </a:rPr>
            <a:t>Group Size Constraint </a:t>
          </a:r>
        </a:p>
        <a:p>
          <a:r>
            <a:rPr lang="en-GB" sz="1200">
              <a:solidFill>
                <a:schemeClr val="bg1"/>
              </a:solidFill>
            </a:rPr>
            <a:t>Each group has to have exactly 5 people. This explains</a:t>
          </a:r>
          <a:r>
            <a:rPr lang="en-GB" sz="1200" baseline="0">
              <a:solidFill>
                <a:schemeClr val="bg1"/>
              </a:solidFill>
            </a:rPr>
            <a:t> that</a:t>
          </a:r>
          <a:r>
            <a:rPr lang="en-GB" sz="1200">
              <a:solidFill>
                <a:schemeClr val="bg1"/>
              </a:solidFill>
            </a:rPr>
            <a:t> the groups the same size, so things stay balanced.</a:t>
          </a:r>
          <a:endParaRPr lang="en-GB" sz="1200" b="0">
            <a:solidFill>
              <a:schemeClr val="bg1"/>
            </a:solidFill>
          </a:endParaRPr>
        </a:p>
      </xdr:txBody>
    </xdr:sp>
    <xdr:clientData/>
  </xdr:oneCellAnchor>
  <xdr:oneCellAnchor>
    <xdr:from>
      <xdr:col>4</xdr:col>
      <xdr:colOff>119037</xdr:colOff>
      <xdr:row>102</xdr:row>
      <xdr:rowOff>29192</xdr:rowOff>
    </xdr:from>
    <xdr:ext cx="4051871" cy="1582761"/>
    <xdr:sp macro="" textlink="">
      <xdr:nvSpPr>
        <xdr:cNvPr id="122" name="TextBox 121">
          <a:extLst>
            <a:ext uri="{FF2B5EF4-FFF2-40B4-BE49-F238E27FC236}">
              <a16:creationId xmlns:a16="http://schemas.microsoft.com/office/drawing/2014/main" id="{7DA3F580-BC50-3A83-D5BE-3AF48147D236}"/>
            </a:ext>
          </a:extLst>
        </xdr:cNvPr>
        <xdr:cNvSpPr txBox="1"/>
      </xdr:nvSpPr>
      <xdr:spPr>
        <a:xfrm>
          <a:off x="4848365" y="18652699"/>
          <a:ext cx="4051871" cy="1582761"/>
        </a:xfrm>
        <a:prstGeom prst="rect">
          <a:avLst/>
        </a:prstGeom>
        <a:solidFill>
          <a:schemeClr val="tx2">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bg1"/>
              </a:solidFill>
            </a:rPr>
            <a:t>British Students Constraint</a:t>
          </a:r>
        </a:p>
        <a:p>
          <a:r>
            <a:rPr lang="en-GB" sz="1200">
              <a:solidFill>
                <a:schemeClr val="bg1"/>
              </a:solidFill>
            </a:rPr>
            <a:t>British students don’t need to be paired by nationality, but a minimum of one per group was added to help with cultural integration.</a:t>
          </a:r>
        </a:p>
      </xdr:txBody>
    </xdr:sp>
    <xdr:clientData/>
  </xdr:oneCellAnchor>
  <xdr:oneCellAnchor>
    <xdr:from>
      <xdr:col>19</xdr:col>
      <xdr:colOff>0</xdr:colOff>
      <xdr:row>16</xdr:row>
      <xdr:rowOff>94137</xdr:rowOff>
    </xdr:from>
    <xdr:ext cx="2887135" cy="1175864"/>
    <xdr:sp macro="" textlink="">
      <xdr:nvSpPr>
        <xdr:cNvPr id="123" name="TextBox 122">
          <a:extLst>
            <a:ext uri="{FF2B5EF4-FFF2-40B4-BE49-F238E27FC236}">
              <a16:creationId xmlns:a16="http://schemas.microsoft.com/office/drawing/2014/main" id="{FB14F06C-44D1-D798-0D8C-C5B8A35EA1DA}"/>
            </a:ext>
          </a:extLst>
        </xdr:cNvPr>
        <xdr:cNvSpPr txBox="1"/>
      </xdr:nvSpPr>
      <xdr:spPr>
        <a:xfrm>
          <a:off x="17274561" y="3235716"/>
          <a:ext cx="2887135" cy="1175864"/>
        </a:xfrm>
        <a:prstGeom prst="rect">
          <a:avLst/>
        </a:prstGeom>
        <a:solidFill>
          <a:schemeClr val="tx2">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bg1"/>
              </a:solidFill>
            </a:rPr>
            <a:t>Range--(S2:S46)</a:t>
          </a:r>
        </a:p>
        <a:p>
          <a:r>
            <a:rPr lang="en-GB" sz="1200">
              <a:solidFill>
                <a:schemeClr val="bg1"/>
              </a:solidFill>
            </a:rPr>
            <a:t>Shows which students are international. Used to check nationality/culture pairing after solving.</a:t>
          </a:r>
          <a:endParaRPr lang="en-GB" sz="1200" b="0">
            <a:solidFill>
              <a:schemeClr val="bg1"/>
            </a:solidFill>
          </a:endParaRPr>
        </a:p>
      </xdr:txBody>
    </xdr:sp>
    <xdr:clientData/>
  </xdr:oneCellAnchor>
  <xdr:oneCellAnchor>
    <xdr:from>
      <xdr:col>15</xdr:col>
      <xdr:colOff>238016</xdr:colOff>
      <xdr:row>115</xdr:row>
      <xdr:rowOff>64618</xdr:rowOff>
    </xdr:from>
    <xdr:ext cx="4051871" cy="1255513"/>
    <xdr:sp macro="" textlink="">
      <xdr:nvSpPr>
        <xdr:cNvPr id="133" name="TextBox 132">
          <a:extLst>
            <a:ext uri="{FF2B5EF4-FFF2-40B4-BE49-F238E27FC236}">
              <a16:creationId xmlns:a16="http://schemas.microsoft.com/office/drawing/2014/main" id="{8BC9D729-33D0-C2D6-EFD5-AF3358152307}"/>
            </a:ext>
          </a:extLst>
        </xdr:cNvPr>
        <xdr:cNvSpPr txBox="1"/>
      </xdr:nvSpPr>
      <xdr:spPr>
        <a:xfrm>
          <a:off x="13832029" y="21520934"/>
          <a:ext cx="4051871" cy="1255513"/>
        </a:xfrm>
        <a:prstGeom prst="rect">
          <a:avLst/>
        </a:prstGeom>
        <a:solidFill>
          <a:schemeClr val="tx2">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bg1"/>
              </a:solidFill>
            </a:rPr>
            <a:t>International Student Grouping</a:t>
          </a:r>
        </a:p>
        <a:p>
          <a:r>
            <a:rPr lang="en-GB" sz="1200">
              <a:solidFill>
                <a:schemeClr val="bg1"/>
              </a:solidFill>
            </a:rPr>
            <a:t>This table shows how many international students of each nationality are in every group. It helps check that no international student is placed alone by nationality, based on the pairing rule in the assignment.</a:t>
          </a:r>
        </a:p>
      </xdr:txBody>
    </xdr:sp>
    <xdr:clientData/>
  </xdr:oneCellAnchor>
  <xdr:oneCellAnchor>
    <xdr:from>
      <xdr:col>6</xdr:col>
      <xdr:colOff>314217</xdr:colOff>
      <xdr:row>128</xdr:row>
      <xdr:rowOff>149286</xdr:rowOff>
    </xdr:from>
    <xdr:ext cx="2107249" cy="925982"/>
    <xdr:sp macro="" textlink="">
      <xdr:nvSpPr>
        <xdr:cNvPr id="30" name="TextBox 29">
          <a:extLst>
            <a:ext uri="{FF2B5EF4-FFF2-40B4-BE49-F238E27FC236}">
              <a16:creationId xmlns:a16="http://schemas.microsoft.com/office/drawing/2014/main" id="{40DB17BC-C79C-024F-67F8-2256CB7E0EB3}"/>
            </a:ext>
          </a:extLst>
        </xdr:cNvPr>
        <xdr:cNvSpPr txBox="1"/>
      </xdr:nvSpPr>
      <xdr:spPr>
        <a:xfrm>
          <a:off x="6952084" y="24270819"/>
          <a:ext cx="2107249" cy="925982"/>
        </a:xfrm>
        <a:prstGeom prst="rect">
          <a:avLst/>
        </a:prstGeom>
        <a:solidFill>
          <a:schemeClr val="tx2">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a:solidFill>
                <a:schemeClr val="bg1"/>
              </a:solidFill>
            </a:rPr>
            <a:t>Students are grouped into broad cultural categories</a:t>
          </a:r>
        </a:p>
      </xdr:txBody>
    </xdr:sp>
    <xdr:clientData/>
  </xdr:oneCellAnchor>
  <xdr:oneCellAnchor>
    <xdr:from>
      <xdr:col>3</xdr:col>
      <xdr:colOff>261471</xdr:colOff>
      <xdr:row>144</xdr:row>
      <xdr:rowOff>24901</xdr:rowOff>
    </xdr:from>
    <xdr:ext cx="7806764" cy="3013138"/>
    <xdr:sp macro="" textlink="">
      <xdr:nvSpPr>
        <xdr:cNvPr id="2" name="TextBox 1">
          <a:extLst>
            <a:ext uri="{FF2B5EF4-FFF2-40B4-BE49-F238E27FC236}">
              <a16:creationId xmlns:a16="http://schemas.microsoft.com/office/drawing/2014/main" id="{C367FFEA-070F-4CE4-9980-0B0B8EA00D23}"/>
            </a:ext>
          </a:extLst>
        </xdr:cNvPr>
        <xdr:cNvSpPr txBox="1"/>
      </xdr:nvSpPr>
      <xdr:spPr>
        <a:xfrm>
          <a:off x="5416177" y="27217842"/>
          <a:ext cx="7806764" cy="3013138"/>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800" b="1"/>
            <a:t>SUMMARY</a:t>
          </a:r>
        </a:p>
        <a:p>
          <a:endParaRPr lang="en-GB"/>
        </a:p>
        <a:p>
          <a:r>
            <a:rPr lang="en-GB" sz="1400"/>
            <a:t>This model allocates 45 students into 9 balanced groups of 5, ensuring diversity in gender, quantitative background, and cultural representation. Constraints were applied for group size, gender balance, quant score range, and British student presence. Nationality and cultural pairing for international students were reviewed after solving, with fallback logic used when exact matches weren’t possible. Excel and OpenSolver were used to create a flexible, clear, and replicable structure that can work with other class lists.</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6482F7-5008-42E9-AF59-9B3367DED128}" name="Table1" displayName="Table1" ref="A1:S47" totalsRowCount="1" headerRowDxfId="19" headerRowBorderDxfId="18" tableBorderDxfId="17" totalsRowBorderDxfId="16">
  <autoFilter ref="A1:S46" xr:uid="{23D079A8-6C21-4E80-B3BD-51C313F38D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4FB85D1B-4161-44AA-9912-D48BB85D0525}" name="Student ID (S)" dataDxfId="15" totalsRowDxfId="14"/>
    <tableColumn id="2" xr3:uid="{0F4B9A13-B924-4E42-9D6E-1C3D34C82CE3}" name="Nationality (N)" dataDxfId="13" totalsRowDxfId="12" dataCellStyle="Normal 3"/>
    <tableColumn id="3" xr3:uid="{8ADEEB2D-1973-404D-A15D-6D748D28234F}" name="Cultural Background (C)" dataDxfId="11" totalsRowDxfId="10"/>
    <tableColumn id="4" xr3:uid="{E2E032B2-4372-48D2-B831-F750AA849E05}" name="Gender (G)" dataDxfId="9" totalsRowDxfId="8"/>
    <tableColumn id="5" xr3:uid="{03BFCEA6-BD32-4E27-9339-0144FFEB9742}" name="Quantitative Background (Q)" totalsRowFunction="custom" dataDxfId="7" totalsRowDxfId="6">
      <totalsRowFormula>AVERAGE(E2:E46)</totalsRowFormula>
    </tableColumn>
    <tableColumn id="6" xr3:uid="{AD0D88E6-0529-4A1A-887E-01864721897F}" name="group 1" totalsRowFunction="custom">
      <totalsRowFormula>SUM(F2:F46)</totalsRowFormula>
    </tableColumn>
    <tableColumn id="7" xr3:uid="{0DC20893-D15A-425F-AA22-9C4EF1B20DD5}" name="Group 2" totalsRowFunction="custom">
      <totalsRowFormula>SUM(G2:G46)</totalsRowFormula>
    </tableColumn>
    <tableColumn id="8" xr3:uid="{53E31D71-D268-4E59-BFF4-4F73FC449B32}" name="Group 3" totalsRowFunction="custom">
      <totalsRowFormula>SUM(H2:H46)</totalsRowFormula>
    </tableColumn>
    <tableColumn id="9" xr3:uid="{790B9A4B-98B2-49A6-8C48-A3717F0A8DF8}" name="Group 4" totalsRowFunction="custom">
      <totalsRowFormula>SUM(I2:I46)</totalsRowFormula>
    </tableColumn>
    <tableColumn id="10" xr3:uid="{192B3195-E7A2-4EC7-B095-3C8200BBEBDE}" name="Group 5" totalsRowFunction="custom">
      <totalsRowFormula>SUM(J2:J46)</totalsRowFormula>
    </tableColumn>
    <tableColumn id="11" xr3:uid="{AA7A66CF-21F5-4310-9B5E-9025E5D47814}" name="Group 6" totalsRowFunction="custom">
      <totalsRowFormula>SUM(K2:K46)</totalsRowFormula>
    </tableColumn>
    <tableColumn id="12" xr3:uid="{59FC346E-3033-4CDD-9335-600738BC67C8}" name="Group 7" totalsRowFunction="custom">
      <totalsRowFormula>SUM(L2:L46)</totalsRowFormula>
    </tableColumn>
    <tableColumn id="13" xr3:uid="{588DF5CF-446C-4419-8B81-4F40CFABFF45}" name="Group 8" totalsRowFunction="custom">
      <totalsRowFormula>SUM(M2:M46)</totalsRowFormula>
    </tableColumn>
    <tableColumn id="14" xr3:uid="{3A737372-BA11-4C45-8B6E-A5A6BC53EA45}" name="Group 9" totalsRowFunction="custom">
      <totalsRowFormula>SUM(N2:N46)</totalsRowFormula>
    </tableColumn>
    <tableColumn id="18" xr3:uid="{A1882A78-A838-4F1C-930D-93441B080038}" name="Groups Assigned" totalsRowFunction="custom" dataDxfId="5" totalsRowDxfId="4">
      <calculatedColumnFormula>SUM(F2:N2)</calculatedColumnFormula>
      <totalsRowFormula>SUM(O2:O46)</totalsRowFormula>
    </tableColumn>
    <tableColumn id="15" xr3:uid="{406C5B27-8A19-4DD4-BBED-D50C1BBDF988}" name="isfemale" dataDxfId="3">
      <calculatedColumnFormula>IF(D2="Female",1,0)</calculatedColumnFormula>
    </tableColumn>
    <tableColumn id="16" xr3:uid="{AE75BC7D-ACCE-4366-B595-8DE391A941B9}" name="isQuant" dataDxfId="2">
      <calculatedColumnFormula>IF(E2&gt;=5,1,0)</calculatedColumnFormula>
    </tableColumn>
    <tableColumn id="17" xr3:uid="{0E2B0EBD-D353-44F8-9065-8C37CCF46825}" name="IsBritish" dataDxfId="1">
      <calculatedColumnFormula>IF(B2="British",1,0)</calculatedColumnFormula>
    </tableColumn>
    <tableColumn id="21" xr3:uid="{842F669F-D991-42AF-91D4-3BE6887AF958}" name="IsIntl" dataDxfId="0">
      <calculatedColumnFormula>IF(R2=0,1,0)</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7"/>
  <sheetViews>
    <sheetView tabSelected="1" zoomScale="51" zoomScaleNormal="129" workbookViewId="0">
      <pane ySplit="1" topLeftCell="A2" activePane="bottomLeft" state="frozen"/>
      <selection pane="bottomLeft" activeCell="AF20" sqref="AF20"/>
    </sheetView>
  </sheetViews>
  <sheetFormatPr defaultRowHeight="14.5" x14ac:dyDescent="0.35"/>
  <cols>
    <col min="1" max="1" width="28" style="3" customWidth="1"/>
    <col min="2" max="2" width="24" style="1" customWidth="1"/>
    <col min="3" max="3" width="21.81640625" style="1" customWidth="1"/>
    <col min="4" max="4" width="26.1796875" style="1" customWidth="1"/>
    <col min="5" max="5" width="23.26953125" style="2" customWidth="1"/>
    <col min="6" max="6" width="20.90625" customWidth="1"/>
    <col min="7" max="7" width="19.81640625" customWidth="1"/>
    <col min="8" max="8" width="20.1796875" customWidth="1"/>
    <col min="9" max="9" width="18.36328125" customWidth="1"/>
    <col min="10" max="10" width="19.81640625" customWidth="1"/>
    <col min="11" max="11" width="18.6328125" customWidth="1"/>
    <col min="12" max="12" width="18.36328125" customWidth="1"/>
    <col min="13" max="13" width="17.81640625" customWidth="1"/>
    <col min="14" max="14" width="16.81640625" customWidth="1"/>
    <col min="15" max="15" width="20.08984375" customWidth="1"/>
    <col min="16" max="16" width="14.7265625" customWidth="1"/>
    <col min="17" max="17" width="16.1796875" customWidth="1"/>
    <col min="18" max="18" width="15.1796875" customWidth="1"/>
    <col min="19" max="19" width="18.54296875" customWidth="1"/>
  </cols>
  <sheetData>
    <row r="1" spans="1:24" ht="30" customHeight="1" x14ac:dyDescent="0.45">
      <c r="A1" s="8" t="s">
        <v>25</v>
      </c>
      <c r="B1" s="10" t="s">
        <v>18</v>
      </c>
      <c r="C1" s="10" t="s">
        <v>24</v>
      </c>
      <c r="D1" s="9" t="s">
        <v>16</v>
      </c>
      <c r="E1" s="11" t="s">
        <v>17</v>
      </c>
      <c r="F1" s="9" t="s">
        <v>42</v>
      </c>
      <c r="G1" s="9" t="s">
        <v>28</v>
      </c>
      <c r="H1" s="9" t="s">
        <v>29</v>
      </c>
      <c r="I1" s="9" t="s">
        <v>30</v>
      </c>
      <c r="J1" s="9" t="s">
        <v>31</v>
      </c>
      <c r="K1" s="9" t="s">
        <v>32</v>
      </c>
      <c r="L1" s="9" t="s">
        <v>33</v>
      </c>
      <c r="M1" s="9" t="s">
        <v>34</v>
      </c>
      <c r="N1" s="9" t="s">
        <v>35</v>
      </c>
      <c r="O1" s="9" t="s">
        <v>46</v>
      </c>
      <c r="P1" s="9" t="s">
        <v>43</v>
      </c>
      <c r="Q1" s="9" t="s">
        <v>44</v>
      </c>
      <c r="R1" s="9" t="s">
        <v>45</v>
      </c>
      <c r="S1" s="9" t="s">
        <v>70</v>
      </c>
      <c r="X1" s="32"/>
    </row>
    <row r="2" spans="1:24" x14ac:dyDescent="0.35">
      <c r="A2" s="6">
        <v>101</v>
      </c>
      <c r="B2" s="5" t="s">
        <v>0</v>
      </c>
      <c r="C2" s="4" t="s">
        <v>19</v>
      </c>
      <c r="D2" s="4" t="s">
        <v>14</v>
      </c>
      <c r="E2" s="7">
        <v>6.7</v>
      </c>
      <c r="F2">
        <v>0</v>
      </c>
      <c r="G2">
        <v>1</v>
      </c>
      <c r="H2">
        <v>0</v>
      </c>
      <c r="I2">
        <v>0</v>
      </c>
      <c r="J2">
        <v>0</v>
      </c>
      <c r="K2">
        <v>0</v>
      </c>
      <c r="L2">
        <v>0</v>
      </c>
      <c r="M2">
        <v>0</v>
      </c>
      <c r="N2">
        <v>0</v>
      </c>
      <c r="O2">
        <f t="shared" ref="O2:O46" si="0">SUM(F2:N2)</f>
        <v>1</v>
      </c>
      <c r="P2">
        <f t="shared" ref="P2:P46" si="1">IF(D2="Female",1,0)</f>
        <v>1</v>
      </c>
      <c r="Q2">
        <f t="shared" ref="Q2:Q46" si="2">IF(E2&gt;=5,1,0)</f>
        <v>1</v>
      </c>
      <c r="R2">
        <f t="shared" ref="R2:R46" si="3">IF(B2="British",1,0)</f>
        <v>0</v>
      </c>
      <c r="S2">
        <f t="shared" ref="S2:S46" si="4">IF(R2=0,1,0)</f>
        <v>1</v>
      </c>
    </row>
    <row r="3" spans="1:24" x14ac:dyDescent="0.35">
      <c r="A3" s="6">
        <v>102</v>
      </c>
      <c r="B3" s="5" t="s">
        <v>0</v>
      </c>
      <c r="C3" s="4" t="s">
        <v>19</v>
      </c>
      <c r="D3" s="4" t="s">
        <v>15</v>
      </c>
      <c r="E3" s="7">
        <v>4</v>
      </c>
      <c r="F3" s="43">
        <v>1</v>
      </c>
      <c r="G3">
        <v>0</v>
      </c>
      <c r="H3">
        <v>0</v>
      </c>
      <c r="I3">
        <v>0</v>
      </c>
      <c r="J3">
        <v>0</v>
      </c>
      <c r="K3">
        <v>0</v>
      </c>
      <c r="L3">
        <v>0</v>
      </c>
      <c r="M3">
        <v>0</v>
      </c>
      <c r="N3">
        <v>0</v>
      </c>
      <c r="O3">
        <f t="shared" si="0"/>
        <v>1</v>
      </c>
      <c r="P3">
        <f t="shared" si="1"/>
        <v>0</v>
      </c>
      <c r="Q3">
        <f t="shared" si="2"/>
        <v>0</v>
      </c>
      <c r="R3">
        <f t="shared" si="3"/>
        <v>0</v>
      </c>
      <c r="S3">
        <f t="shared" si="4"/>
        <v>1</v>
      </c>
    </row>
    <row r="4" spans="1:24" x14ac:dyDescent="0.35">
      <c r="A4" s="6">
        <v>103</v>
      </c>
      <c r="B4" s="5" t="s">
        <v>2</v>
      </c>
      <c r="C4" s="4" t="s">
        <v>20</v>
      </c>
      <c r="D4" s="4" t="s">
        <v>14</v>
      </c>
      <c r="E4" s="7">
        <v>5.9</v>
      </c>
      <c r="F4">
        <v>0</v>
      </c>
      <c r="G4">
        <v>0</v>
      </c>
      <c r="H4">
        <v>0</v>
      </c>
      <c r="I4">
        <v>0</v>
      </c>
      <c r="J4">
        <v>0</v>
      </c>
      <c r="K4">
        <v>1</v>
      </c>
      <c r="L4">
        <v>0</v>
      </c>
      <c r="M4">
        <v>0</v>
      </c>
      <c r="N4">
        <v>0</v>
      </c>
      <c r="O4">
        <f t="shared" si="0"/>
        <v>1</v>
      </c>
      <c r="P4">
        <f t="shared" si="1"/>
        <v>1</v>
      </c>
      <c r="Q4">
        <f t="shared" si="2"/>
        <v>1</v>
      </c>
      <c r="R4">
        <f t="shared" si="3"/>
        <v>0</v>
      </c>
      <c r="S4">
        <f t="shared" si="4"/>
        <v>1</v>
      </c>
    </row>
    <row r="5" spans="1:24" x14ac:dyDescent="0.35">
      <c r="A5" s="6">
        <v>104</v>
      </c>
      <c r="B5" s="5" t="s">
        <v>1</v>
      </c>
      <c r="C5" s="4" t="s">
        <v>1</v>
      </c>
      <c r="D5" s="4" t="s">
        <v>14</v>
      </c>
      <c r="E5" s="7">
        <v>8.6</v>
      </c>
      <c r="F5">
        <v>0</v>
      </c>
      <c r="G5">
        <v>1</v>
      </c>
      <c r="H5">
        <v>0</v>
      </c>
      <c r="I5">
        <v>0</v>
      </c>
      <c r="J5">
        <v>0</v>
      </c>
      <c r="K5">
        <v>0</v>
      </c>
      <c r="L5">
        <v>0</v>
      </c>
      <c r="M5">
        <v>0</v>
      </c>
      <c r="N5">
        <v>0</v>
      </c>
      <c r="O5">
        <f t="shared" si="0"/>
        <v>1</v>
      </c>
      <c r="P5">
        <f t="shared" si="1"/>
        <v>1</v>
      </c>
      <c r="Q5">
        <f t="shared" si="2"/>
        <v>1</v>
      </c>
      <c r="R5">
        <f t="shared" si="3"/>
        <v>1</v>
      </c>
      <c r="S5">
        <f t="shared" si="4"/>
        <v>0</v>
      </c>
    </row>
    <row r="6" spans="1:24" x14ac:dyDescent="0.35">
      <c r="A6" s="6">
        <v>105</v>
      </c>
      <c r="B6" s="5" t="s">
        <v>1</v>
      </c>
      <c r="C6" s="4" t="s">
        <v>1</v>
      </c>
      <c r="D6" s="4" t="s">
        <v>15</v>
      </c>
      <c r="E6" s="7">
        <v>5</v>
      </c>
      <c r="F6">
        <v>0</v>
      </c>
      <c r="G6">
        <v>0</v>
      </c>
      <c r="H6">
        <v>1</v>
      </c>
      <c r="I6">
        <v>0</v>
      </c>
      <c r="J6">
        <v>0</v>
      </c>
      <c r="K6">
        <v>0</v>
      </c>
      <c r="L6">
        <v>0</v>
      </c>
      <c r="M6">
        <v>0</v>
      </c>
      <c r="N6">
        <v>0</v>
      </c>
      <c r="O6">
        <f t="shared" si="0"/>
        <v>1</v>
      </c>
      <c r="P6">
        <f t="shared" si="1"/>
        <v>0</v>
      </c>
      <c r="Q6">
        <f t="shared" si="2"/>
        <v>1</v>
      </c>
      <c r="R6">
        <f t="shared" si="3"/>
        <v>1</v>
      </c>
      <c r="S6">
        <f t="shared" si="4"/>
        <v>0</v>
      </c>
    </row>
    <row r="7" spans="1:24" x14ac:dyDescent="0.35">
      <c r="A7" s="6">
        <v>106</v>
      </c>
      <c r="B7" s="5" t="s">
        <v>3</v>
      </c>
      <c r="C7" s="4" t="s">
        <v>21</v>
      </c>
      <c r="D7" s="4" t="s">
        <v>15</v>
      </c>
      <c r="E7" s="7">
        <v>7</v>
      </c>
      <c r="F7">
        <v>0</v>
      </c>
      <c r="G7">
        <v>0</v>
      </c>
      <c r="H7">
        <v>0</v>
      </c>
      <c r="I7">
        <v>0</v>
      </c>
      <c r="J7">
        <v>0</v>
      </c>
      <c r="K7">
        <v>0</v>
      </c>
      <c r="L7">
        <v>1</v>
      </c>
      <c r="M7">
        <v>0</v>
      </c>
      <c r="N7">
        <v>0</v>
      </c>
      <c r="O7">
        <f t="shared" si="0"/>
        <v>1</v>
      </c>
      <c r="P7">
        <f t="shared" si="1"/>
        <v>0</v>
      </c>
      <c r="Q7">
        <f t="shared" si="2"/>
        <v>1</v>
      </c>
      <c r="R7">
        <f t="shared" si="3"/>
        <v>0</v>
      </c>
      <c r="S7">
        <f t="shared" si="4"/>
        <v>1</v>
      </c>
    </row>
    <row r="8" spans="1:24" x14ac:dyDescent="0.35">
      <c r="A8" s="6">
        <v>107</v>
      </c>
      <c r="B8" s="5" t="s">
        <v>1</v>
      </c>
      <c r="C8" s="4" t="s">
        <v>1</v>
      </c>
      <c r="D8" s="4" t="s">
        <v>15</v>
      </c>
      <c r="E8" s="7">
        <v>8.4</v>
      </c>
      <c r="F8" s="43">
        <v>1</v>
      </c>
      <c r="G8">
        <v>0</v>
      </c>
      <c r="H8">
        <v>0</v>
      </c>
      <c r="I8">
        <v>0</v>
      </c>
      <c r="J8">
        <v>0</v>
      </c>
      <c r="K8">
        <v>0</v>
      </c>
      <c r="L8">
        <v>0</v>
      </c>
      <c r="M8">
        <v>0</v>
      </c>
      <c r="N8">
        <v>0</v>
      </c>
      <c r="O8">
        <f t="shared" si="0"/>
        <v>1</v>
      </c>
      <c r="P8">
        <f t="shared" si="1"/>
        <v>0</v>
      </c>
      <c r="Q8">
        <f t="shared" si="2"/>
        <v>1</v>
      </c>
      <c r="R8">
        <f t="shared" si="3"/>
        <v>1</v>
      </c>
      <c r="S8">
        <f t="shared" si="4"/>
        <v>0</v>
      </c>
    </row>
    <row r="9" spans="1:24" x14ac:dyDescent="0.35">
      <c r="A9" s="6">
        <v>108</v>
      </c>
      <c r="B9" s="5" t="s">
        <v>3</v>
      </c>
      <c r="C9" s="4" t="s">
        <v>21</v>
      </c>
      <c r="D9" s="4" t="s">
        <v>14</v>
      </c>
      <c r="E9" s="7">
        <v>8.6999999999999993</v>
      </c>
      <c r="F9">
        <v>0</v>
      </c>
      <c r="G9">
        <v>0</v>
      </c>
      <c r="H9">
        <v>1</v>
      </c>
      <c r="I9">
        <v>0</v>
      </c>
      <c r="J9">
        <v>0</v>
      </c>
      <c r="K9">
        <v>0</v>
      </c>
      <c r="L9">
        <v>0</v>
      </c>
      <c r="M9">
        <v>0</v>
      </c>
      <c r="N9">
        <v>0</v>
      </c>
      <c r="O9">
        <f t="shared" si="0"/>
        <v>1</v>
      </c>
      <c r="P9">
        <f t="shared" si="1"/>
        <v>1</v>
      </c>
      <c r="Q9">
        <f t="shared" si="2"/>
        <v>1</v>
      </c>
      <c r="R9">
        <f t="shared" si="3"/>
        <v>0</v>
      </c>
      <c r="S9">
        <f t="shared" si="4"/>
        <v>1</v>
      </c>
    </row>
    <row r="10" spans="1:24" x14ac:dyDescent="0.35">
      <c r="A10" s="6">
        <v>109</v>
      </c>
      <c r="B10" s="5" t="s">
        <v>1</v>
      </c>
      <c r="C10" s="4" t="s">
        <v>1</v>
      </c>
      <c r="D10" s="4" t="s">
        <v>15</v>
      </c>
      <c r="E10" s="7">
        <v>7.8</v>
      </c>
      <c r="F10">
        <v>0</v>
      </c>
      <c r="G10">
        <v>0</v>
      </c>
      <c r="H10">
        <v>0</v>
      </c>
      <c r="I10">
        <v>0</v>
      </c>
      <c r="J10">
        <v>0</v>
      </c>
      <c r="K10">
        <v>1</v>
      </c>
      <c r="L10">
        <v>0</v>
      </c>
      <c r="M10">
        <v>0</v>
      </c>
      <c r="N10">
        <v>0</v>
      </c>
      <c r="O10">
        <f t="shared" si="0"/>
        <v>1</v>
      </c>
      <c r="P10">
        <f t="shared" si="1"/>
        <v>0</v>
      </c>
      <c r="Q10">
        <f t="shared" si="2"/>
        <v>1</v>
      </c>
      <c r="R10">
        <f t="shared" si="3"/>
        <v>1</v>
      </c>
      <c r="S10">
        <f t="shared" si="4"/>
        <v>0</v>
      </c>
    </row>
    <row r="11" spans="1:24" x14ac:dyDescent="0.35">
      <c r="A11" s="6">
        <v>110</v>
      </c>
      <c r="B11" s="5" t="s">
        <v>1</v>
      </c>
      <c r="C11" s="4" t="s">
        <v>1</v>
      </c>
      <c r="D11" s="4" t="s">
        <v>15</v>
      </c>
      <c r="E11" s="7">
        <v>7.2</v>
      </c>
      <c r="F11">
        <v>0</v>
      </c>
      <c r="G11">
        <v>0</v>
      </c>
      <c r="H11">
        <v>0</v>
      </c>
      <c r="I11">
        <v>1</v>
      </c>
      <c r="J11">
        <v>0</v>
      </c>
      <c r="K11">
        <v>0</v>
      </c>
      <c r="L11">
        <v>0</v>
      </c>
      <c r="M11">
        <v>0</v>
      </c>
      <c r="N11">
        <v>0</v>
      </c>
      <c r="O11">
        <f t="shared" si="0"/>
        <v>1</v>
      </c>
      <c r="P11">
        <f t="shared" si="1"/>
        <v>0</v>
      </c>
      <c r="Q11">
        <f t="shared" si="2"/>
        <v>1</v>
      </c>
      <c r="R11">
        <f t="shared" si="3"/>
        <v>1</v>
      </c>
      <c r="S11">
        <f t="shared" si="4"/>
        <v>0</v>
      </c>
    </row>
    <row r="12" spans="1:24" x14ac:dyDescent="0.35">
      <c r="A12" s="6">
        <v>111</v>
      </c>
      <c r="B12" s="5" t="s">
        <v>3</v>
      </c>
      <c r="C12" s="4" t="s">
        <v>21</v>
      </c>
      <c r="D12" s="4" t="s">
        <v>14</v>
      </c>
      <c r="E12" s="7">
        <v>7</v>
      </c>
      <c r="F12">
        <v>0</v>
      </c>
      <c r="G12">
        <v>0</v>
      </c>
      <c r="H12">
        <v>0</v>
      </c>
      <c r="I12">
        <v>0</v>
      </c>
      <c r="J12">
        <v>0</v>
      </c>
      <c r="K12">
        <v>0</v>
      </c>
      <c r="L12">
        <v>0</v>
      </c>
      <c r="M12">
        <v>1</v>
      </c>
      <c r="N12">
        <v>0</v>
      </c>
      <c r="O12">
        <f t="shared" si="0"/>
        <v>1</v>
      </c>
      <c r="P12">
        <f t="shared" si="1"/>
        <v>1</v>
      </c>
      <c r="Q12">
        <f t="shared" si="2"/>
        <v>1</v>
      </c>
      <c r="R12">
        <f t="shared" si="3"/>
        <v>0</v>
      </c>
      <c r="S12">
        <f t="shared" si="4"/>
        <v>1</v>
      </c>
    </row>
    <row r="13" spans="1:24" x14ac:dyDescent="0.35">
      <c r="A13" s="6">
        <v>112</v>
      </c>
      <c r="B13" s="5" t="s">
        <v>3</v>
      </c>
      <c r="C13" s="4" t="s">
        <v>21</v>
      </c>
      <c r="D13" s="4" t="s">
        <v>15</v>
      </c>
      <c r="E13" s="7">
        <v>7.7</v>
      </c>
      <c r="F13" s="43">
        <v>1</v>
      </c>
      <c r="G13">
        <v>0</v>
      </c>
      <c r="H13">
        <v>0</v>
      </c>
      <c r="I13">
        <v>0</v>
      </c>
      <c r="J13">
        <v>0</v>
      </c>
      <c r="K13">
        <v>0</v>
      </c>
      <c r="L13">
        <v>0</v>
      </c>
      <c r="M13">
        <v>0</v>
      </c>
      <c r="N13">
        <v>0</v>
      </c>
      <c r="O13">
        <f t="shared" si="0"/>
        <v>1</v>
      </c>
      <c r="P13">
        <f t="shared" si="1"/>
        <v>0</v>
      </c>
      <c r="Q13">
        <f t="shared" si="2"/>
        <v>1</v>
      </c>
      <c r="R13">
        <f t="shared" si="3"/>
        <v>0</v>
      </c>
      <c r="S13">
        <f t="shared" si="4"/>
        <v>1</v>
      </c>
    </row>
    <row r="14" spans="1:24" x14ac:dyDescent="0.35">
      <c r="A14" s="6">
        <v>113</v>
      </c>
      <c r="B14" s="5" t="s">
        <v>4</v>
      </c>
      <c r="C14" s="4" t="s">
        <v>22</v>
      </c>
      <c r="D14" s="4" t="s">
        <v>14</v>
      </c>
      <c r="E14" s="7">
        <v>7</v>
      </c>
      <c r="F14">
        <v>0</v>
      </c>
      <c r="G14">
        <v>0</v>
      </c>
      <c r="H14">
        <v>1</v>
      </c>
      <c r="I14">
        <v>0</v>
      </c>
      <c r="J14">
        <v>0</v>
      </c>
      <c r="K14">
        <v>0</v>
      </c>
      <c r="L14">
        <v>0</v>
      </c>
      <c r="M14">
        <v>0</v>
      </c>
      <c r="N14">
        <v>0</v>
      </c>
      <c r="O14">
        <f t="shared" si="0"/>
        <v>1</v>
      </c>
      <c r="P14">
        <f t="shared" si="1"/>
        <v>1</v>
      </c>
      <c r="Q14">
        <f t="shared" si="2"/>
        <v>1</v>
      </c>
      <c r="R14">
        <f t="shared" si="3"/>
        <v>0</v>
      </c>
      <c r="S14">
        <f t="shared" si="4"/>
        <v>1</v>
      </c>
    </row>
    <row r="15" spans="1:24" x14ac:dyDescent="0.35">
      <c r="A15" s="6">
        <v>114</v>
      </c>
      <c r="B15" s="5" t="s">
        <v>3</v>
      </c>
      <c r="C15" s="4" t="s">
        <v>21</v>
      </c>
      <c r="D15" s="4" t="s">
        <v>15</v>
      </c>
      <c r="E15" s="7">
        <v>8</v>
      </c>
      <c r="F15">
        <v>0</v>
      </c>
      <c r="G15">
        <v>0</v>
      </c>
      <c r="H15">
        <v>0</v>
      </c>
      <c r="I15">
        <v>0</v>
      </c>
      <c r="J15">
        <v>0</v>
      </c>
      <c r="K15">
        <v>0</v>
      </c>
      <c r="L15">
        <v>1</v>
      </c>
      <c r="M15">
        <v>0</v>
      </c>
      <c r="N15">
        <v>0</v>
      </c>
      <c r="O15">
        <f t="shared" si="0"/>
        <v>1</v>
      </c>
      <c r="P15">
        <f t="shared" si="1"/>
        <v>0</v>
      </c>
      <c r="Q15">
        <f t="shared" si="2"/>
        <v>1</v>
      </c>
      <c r="R15">
        <f t="shared" si="3"/>
        <v>0</v>
      </c>
      <c r="S15">
        <f t="shared" si="4"/>
        <v>1</v>
      </c>
    </row>
    <row r="16" spans="1:24" x14ac:dyDescent="0.35">
      <c r="A16" s="6">
        <v>115</v>
      </c>
      <c r="B16" s="5" t="s">
        <v>0</v>
      </c>
      <c r="C16" s="4" t="s">
        <v>19</v>
      </c>
      <c r="D16" s="4" t="s">
        <v>15</v>
      </c>
      <c r="E16" s="7">
        <v>8.3000000000000007</v>
      </c>
      <c r="F16">
        <v>0</v>
      </c>
      <c r="G16">
        <v>0</v>
      </c>
      <c r="H16">
        <v>0</v>
      </c>
      <c r="I16">
        <v>0</v>
      </c>
      <c r="J16">
        <v>0</v>
      </c>
      <c r="K16">
        <v>1</v>
      </c>
      <c r="L16">
        <v>0</v>
      </c>
      <c r="M16">
        <v>0</v>
      </c>
      <c r="N16">
        <v>0</v>
      </c>
      <c r="O16">
        <f t="shared" si="0"/>
        <v>1</v>
      </c>
      <c r="P16">
        <f t="shared" si="1"/>
        <v>0</v>
      </c>
      <c r="Q16">
        <f t="shared" si="2"/>
        <v>1</v>
      </c>
      <c r="R16">
        <f t="shared" si="3"/>
        <v>0</v>
      </c>
      <c r="S16">
        <f t="shared" si="4"/>
        <v>1</v>
      </c>
    </row>
    <row r="17" spans="1:19" x14ac:dyDescent="0.35">
      <c r="A17" s="6">
        <v>116</v>
      </c>
      <c r="B17" s="5" t="s">
        <v>5</v>
      </c>
      <c r="C17" s="4" t="s">
        <v>22</v>
      </c>
      <c r="D17" s="4" t="s">
        <v>15</v>
      </c>
      <c r="E17" s="7">
        <v>8.6999999999999993</v>
      </c>
      <c r="F17">
        <v>0</v>
      </c>
      <c r="G17">
        <v>0</v>
      </c>
      <c r="H17">
        <v>0</v>
      </c>
      <c r="I17">
        <v>0</v>
      </c>
      <c r="J17">
        <v>0</v>
      </c>
      <c r="K17">
        <v>0</v>
      </c>
      <c r="L17">
        <v>0</v>
      </c>
      <c r="M17">
        <v>1</v>
      </c>
      <c r="N17">
        <v>0</v>
      </c>
      <c r="O17">
        <f t="shared" si="0"/>
        <v>1</v>
      </c>
      <c r="P17">
        <f t="shared" si="1"/>
        <v>0</v>
      </c>
      <c r="Q17">
        <f t="shared" si="2"/>
        <v>1</v>
      </c>
      <c r="R17">
        <f t="shared" si="3"/>
        <v>0</v>
      </c>
      <c r="S17">
        <f t="shared" si="4"/>
        <v>1</v>
      </c>
    </row>
    <row r="18" spans="1:19" x14ac:dyDescent="0.35">
      <c r="A18" s="6">
        <v>117</v>
      </c>
      <c r="B18" s="5" t="s">
        <v>1</v>
      </c>
      <c r="C18" s="4" t="s">
        <v>1</v>
      </c>
      <c r="D18" s="4" t="s">
        <v>14</v>
      </c>
      <c r="E18" s="7">
        <v>8.5</v>
      </c>
      <c r="F18">
        <v>0</v>
      </c>
      <c r="G18">
        <v>0</v>
      </c>
      <c r="H18">
        <v>0</v>
      </c>
      <c r="I18">
        <v>0</v>
      </c>
      <c r="J18">
        <v>1</v>
      </c>
      <c r="K18">
        <v>0</v>
      </c>
      <c r="L18">
        <v>0</v>
      </c>
      <c r="M18">
        <v>0</v>
      </c>
      <c r="N18">
        <v>0</v>
      </c>
      <c r="O18">
        <f t="shared" si="0"/>
        <v>1</v>
      </c>
      <c r="P18">
        <f t="shared" si="1"/>
        <v>1</v>
      </c>
      <c r="Q18">
        <f t="shared" si="2"/>
        <v>1</v>
      </c>
      <c r="R18">
        <f t="shared" si="3"/>
        <v>1</v>
      </c>
      <c r="S18">
        <f t="shared" si="4"/>
        <v>0</v>
      </c>
    </row>
    <row r="19" spans="1:19" x14ac:dyDescent="0.35">
      <c r="A19" s="6">
        <v>118</v>
      </c>
      <c r="B19" s="5" t="s">
        <v>6</v>
      </c>
      <c r="C19" s="4" t="s">
        <v>20</v>
      </c>
      <c r="D19" s="4" t="s">
        <v>15</v>
      </c>
      <c r="E19" s="7">
        <v>9.1</v>
      </c>
      <c r="F19">
        <v>0</v>
      </c>
      <c r="G19">
        <v>0</v>
      </c>
      <c r="H19">
        <v>1</v>
      </c>
      <c r="I19">
        <v>0</v>
      </c>
      <c r="J19">
        <v>0</v>
      </c>
      <c r="K19">
        <v>0</v>
      </c>
      <c r="L19">
        <v>0</v>
      </c>
      <c r="M19">
        <v>0</v>
      </c>
      <c r="N19">
        <v>0</v>
      </c>
      <c r="O19">
        <f t="shared" si="0"/>
        <v>1</v>
      </c>
      <c r="P19">
        <f t="shared" si="1"/>
        <v>0</v>
      </c>
      <c r="Q19">
        <f t="shared" si="2"/>
        <v>1</v>
      </c>
      <c r="R19">
        <f t="shared" si="3"/>
        <v>0</v>
      </c>
      <c r="S19">
        <f t="shared" si="4"/>
        <v>1</v>
      </c>
    </row>
    <row r="20" spans="1:19" x14ac:dyDescent="0.35">
      <c r="A20" s="6">
        <v>119</v>
      </c>
      <c r="B20" s="5" t="s">
        <v>7</v>
      </c>
      <c r="C20" s="4" t="s">
        <v>20</v>
      </c>
      <c r="D20" s="4" t="s">
        <v>15</v>
      </c>
      <c r="E20" s="7">
        <v>7.6</v>
      </c>
      <c r="F20">
        <v>0</v>
      </c>
      <c r="G20">
        <v>0</v>
      </c>
      <c r="H20">
        <v>0</v>
      </c>
      <c r="I20">
        <v>0</v>
      </c>
      <c r="J20">
        <v>0</v>
      </c>
      <c r="K20">
        <v>1</v>
      </c>
      <c r="L20">
        <v>0</v>
      </c>
      <c r="M20">
        <v>0</v>
      </c>
      <c r="N20">
        <v>0</v>
      </c>
      <c r="O20">
        <f t="shared" si="0"/>
        <v>1</v>
      </c>
      <c r="P20">
        <f t="shared" si="1"/>
        <v>0</v>
      </c>
      <c r="Q20">
        <f t="shared" si="2"/>
        <v>1</v>
      </c>
      <c r="R20">
        <f t="shared" si="3"/>
        <v>0</v>
      </c>
      <c r="S20">
        <f t="shared" si="4"/>
        <v>1</v>
      </c>
    </row>
    <row r="21" spans="1:19" x14ac:dyDescent="0.35">
      <c r="A21" s="6">
        <v>120</v>
      </c>
      <c r="B21" s="5" t="s">
        <v>3</v>
      </c>
      <c r="C21" s="4" t="s">
        <v>21</v>
      </c>
      <c r="D21" s="4" t="s">
        <v>14</v>
      </c>
      <c r="E21" s="7">
        <v>7.2</v>
      </c>
      <c r="F21">
        <v>0</v>
      </c>
      <c r="G21">
        <v>0</v>
      </c>
      <c r="H21">
        <v>1</v>
      </c>
      <c r="I21">
        <v>0</v>
      </c>
      <c r="J21">
        <v>0</v>
      </c>
      <c r="K21">
        <v>0</v>
      </c>
      <c r="L21">
        <v>0</v>
      </c>
      <c r="M21">
        <v>0</v>
      </c>
      <c r="N21">
        <v>0</v>
      </c>
      <c r="O21">
        <f t="shared" si="0"/>
        <v>1</v>
      </c>
      <c r="P21">
        <f t="shared" si="1"/>
        <v>1</v>
      </c>
      <c r="Q21">
        <f t="shared" si="2"/>
        <v>1</v>
      </c>
      <c r="R21">
        <f t="shared" si="3"/>
        <v>0</v>
      </c>
      <c r="S21">
        <f t="shared" si="4"/>
        <v>1</v>
      </c>
    </row>
    <row r="22" spans="1:19" x14ac:dyDescent="0.35">
      <c r="A22" s="6">
        <v>121</v>
      </c>
      <c r="B22" s="5" t="s">
        <v>3</v>
      </c>
      <c r="C22" s="4" t="s">
        <v>21</v>
      </c>
      <c r="D22" s="4" t="s">
        <v>15</v>
      </c>
      <c r="E22" s="7">
        <v>5.2</v>
      </c>
      <c r="F22">
        <v>0</v>
      </c>
      <c r="G22">
        <v>0</v>
      </c>
      <c r="H22">
        <v>0</v>
      </c>
      <c r="I22">
        <v>0</v>
      </c>
      <c r="J22">
        <v>1</v>
      </c>
      <c r="K22">
        <v>0</v>
      </c>
      <c r="L22">
        <v>0</v>
      </c>
      <c r="M22">
        <v>0</v>
      </c>
      <c r="N22">
        <v>0</v>
      </c>
      <c r="O22">
        <f t="shared" si="0"/>
        <v>1</v>
      </c>
      <c r="P22">
        <f t="shared" si="1"/>
        <v>0</v>
      </c>
      <c r="Q22">
        <f t="shared" si="2"/>
        <v>1</v>
      </c>
      <c r="R22">
        <f t="shared" si="3"/>
        <v>0</v>
      </c>
      <c r="S22">
        <f t="shared" si="4"/>
        <v>1</v>
      </c>
    </row>
    <row r="23" spans="1:19" x14ac:dyDescent="0.35">
      <c r="A23" s="6">
        <v>122</v>
      </c>
      <c r="B23" s="5" t="s">
        <v>8</v>
      </c>
      <c r="C23" s="4" t="s">
        <v>21</v>
      </c>
      <c r="D23" s="4" t="s">
        <v>15</v>
      </c>
      <c r="E23" s="7">
        <v>4.2</v>
      </c>
      <c r="F23">
        <v>0</v>
      </c>
      <c r="G23">
        <v>0</v>
      </c>
      <c r="H23">
        <v>0</v>
      </c>
      <c r="I23">
        <v>0</v>
      </c>
      <c r="J23">
        <v>0</v>
      </c>
      <c r="K23">
        <v>0</v>
      </c>
      <c r="L23">
        <v>0</v>
      </c>
      <c r="M23">
        <v>1</v>
      </c>
      <c r="N23">
        <v>0</v>
      </c>
      <c r="O23">
        <f t="shared" si="0"/>
        <v>1</v>
      </c>
      <c r="P23">
        <f t="shared" si="1"/>
        <v>0</v>
      </c>
      <c r="Q23">
        <f t="shared" si="2"/>
        <v>0</v>
      </c>
      <c r="R23">
        <f t="shared" si="3"/>
        <v>0</v>
      </c>
      <c r="S23">
        <f t="shared" si="4"/>
        <v>1</v>
      </c>
    </row>
    <row r="24" spans="1:19" x14ac:dyDescent="0.35">
      <c r="A24" s="6">
        <v>123</v>
      </c>
      <c r="B24" s="5" t="s">
        <v>3</v>
      </c>
      <c r="C24" s="4" t="s">
        <v>21</v>
      </c>
      <c r="D24" s="4" t="s">
        <v>14</v>
      </c>
      <c r="E24" s="7">
        <v>5.5</v>
      </c>
      <c r="F24">
        <v>1</v>
      </c>
      <c r="G24">
        <v>0</v>
      </c>
      <c r="H24">
        <v>0</v>
      </c>
      <c r="I24">
        <v>0</v>
      </c>
      <c r="J24">
        <v>0</v>
      </c>
      <c r="K24">
        <v>0</v>
      </c>
      <c r="L24">
        <v>0</v>
      </c>
      <c r="M24">
        <v>0</v>
      </c>
      <c r="N24">
        <v>0</v>
      </c>
      <c r="O24">
        <f t="shared" si="0"/>
        <v>1</v>
      </c>
      <c r="P24">
        <f t="shared" si="1"/>
        <v>1</v>
      </c>
      <c r="Q24">
        <f t="shared" si="2"/>
        <v>1</v>
      </c>
      <c r="R24">
        <f t="shared" si="3"/>
        <v>0</v>
      </c>
      <c r="S24">
        <f t="shared" si="4"/>
        <v>1</v>
      </c>
    </row>
    <row r="25" spans="1:19" x14ac:dyDescent="0.35">
      <c r="A25" s="6">
        <v>124</v>
      </c>
      <c r="B25" s="5" t="s">
        <v>1</v>
      </c>
      <c r="C25" s="4" t="s">
        <v>1</v>
      </c>
      <c r="D25" s="4" t="s">
        <v>14</v>
      </c>
      <c r="E25" s="7">
        <v>8.6</v>
      </c>
      <c r="F25">
        <v>0</v>
      </c>
      <c r="G25">
        <v>0</v>
      </c>
      <c r="H25">
        <v>0</v>
      </c>
      <c r="I25">
        <v>0</v>
      </c>
      <c r="J25">
        <v>0</v>
      </c>
      <c r="K25">
        <v>0</v>
      </c>
      <c r="L25">
        <v>0</v>
      </c>
      <c r="M25">
        <v>1</v>
      </c>
      <c r="N25">
        <v>0</v>
      </c>
      <c r="O25">
        <f t="shared" si="0"/>
        <v>1</v>
      </c>
      <c r="P25">
        <f t="shared" si="1"/>
        <v>1</v>
      </c>
      <c r="Q25">
        <f t="shared" si="2"/>
        <v>1</v>
      </c>
      <c r="R25">
        <f t="shared" si="3"/>
        <v>1</v>
      </c>
      <c r="S25">
        <f t="shared" si="4"/>
        <v>0</v>
      </c>
    </row>
    <row r="26" spans="1:19" x14ac:dyDescent="0.35">
      <c r="A26" s="6">
        <v>125</v>
      </c>
      <c r="B26" s="5" t="s">
        <v>9</v>
      </c>
      <c r="C26" s="4" t="s">
        <v>23</v>
      </c>
      <c r="D26" s="4" t="s">
        <v>15</v>
      </c>
      <c r="E26" s="7">
        <v>8.3000000000000007</v>
      </c>
      <c r="F26">
        <v>0</v>
      </c>
      <c r="G26">
        <v>0</v>
      </c>
      <c r="H26">
        <v>0</v>
      </c>
      <c r="I26">
        <v>0</v>
      </c>
      <c r="J26">
        <v>0</v>
      </c>
      <c r="K26">
        <v>0</v>
      </c>
      <c r="L26">
        <v>0</v>
      </c>
      <c r="M26">
        <v>1</v>
      </c>
      <c r="N26">
        <v>0</v>
      </c>
      <c r="O26">
        <f t="shared" si="0"/>
        <v>1</v>
      </c>
      <c r="P26">
        <f t="shared" si="1"/>
        <v>0</v>
      </c>
      <c r="Q26">
        <f t="shared" si="2"/>
        <v>1</v>
      </c>
      <c r="R26">
        <f t="shared" si="3"/>
        <v>0</v>
      </c>
      <c r="S26">
        <f t="shared" si="4"/>
        <v>1</v>
      </c>
    </row>
    <row r="27" spans="1:19" x14ac:dyDescent="0.35">
      <c r="A27" s="6">
        <v>126</v>
      </c>
      <c r="B27" s="5" t="s">
        <v>26</v>
      </c>
      <c r="C27" s="4" t="s">
        <v>21</v>
      </c>
      <c r="D27" s="4" t="s">
        <v>15</v>
      </c>
      <c r="E27" s="7">
        <v>7.4</v>
      </c>
      <c r="F27">
        <v>0</v>
      </c>
      <c r="G27">
        <v>0</v>
      </c>
      <c r="H27">
        <v>0</v>
      </c>
      <c r="I27">
        <v>1</v>
      </c>
      <c r="J27">
        <v>0</v>
      </c>
      <c r="K27">
        <v>0</v>
      </c>
      <c r="L27">
        <v>0</v>
      </c>
      <c r="M27">
        <v>0</v>
      </c>
      <c r="N27">
        <v>0</v>
      </c>
      <c r="O27">
        <f t="shared" si="0"/>
        <v>1</v>
      </c>
      <c r="P27">
        <f t="shared" si="1"/>
        <v>0</v>
      </c>
      <c r="Q27">
        <f t="shared" si="2"/>
        <v>1</v>
      </c>
      <c r="R27">
        <f t="shared" si="3"/>
        <v>0</v>
      </c>
      <c r="S27">
        <f t="shared" si="4"/>
        <v>1</v>
      </c>
    </row>
    <row r="28" spans="1:19" x14ac:dyDescent="0.35">
      <c r="A28" s="6">
        <v>127</v>
      </c>
      <c r="B28" s="5" t="s">
        <v>13</v>
      </c>
      <c r="C28" s="4" t="s">
        <v>19</v>
      </c>
      <c r="D28" s="4" t="s">
        <v>14</v>
      </c>
      <c r="E28" s="7">
        <v>7.3</v>
      </c>
      <c r="F28">
        <v>0</v>
      </c>
      <c r="G28">
        <v>0</v>
      </c>
      <c r="H28">
        <v>0</v>
      </c>
      <c r="I28">
        <v>0</v>
      </c>
      <c r="J28">
        <v>1</v>
      </c>
      <c r="K28">
        <v>0</v>
      </c>
      <c r="L28">
        <v>0</v>
      </c>
      <c r="M28">
        <v>0</v>
      </c>
      <c r="N28">
        <v>0</v>
      </c>
      <c r="O28">
        <f t="shared" si="0"/>
        <v>1</v>
      </c>
      <c r="P28">
        <f t="shared" si="1"/>
        <v>1</v>
      </c>
      <c r="Q28">
        <f t="shared" si="2"/>
        <v>1</v>
      </c>
      <c r="R28">
        <f t="shared" si="3"/>
        <v>0</v>
      </c>
      <c r="S28">
        <f t="shared" si="4"/>
        <v>1</v>
      </c>
    </row>
    <row r="29" spans="1:19" x14ac:dyDescent="0.35">
      <c r="A29" s="6">
        <v>128</v>
      </c>
      <c r="B29" s="5" t="s">
        <v>12</v>
      </c>
      <c r="C29" s="4" t="s">
        <v>19</v>
      </c>
      <c r="D29" s="4" t="s">
        <v>14</v>
      </c>
      <c r="E29" s="7">
        <v>4.0999999999999996</v>
      </c>
      <c r="F29">
        <v>0</v>
      </c>
      <c r="G29">
        <v>0</v>
      </c>
      <c r="H29">
        <v>0</v>
      </c>
      <c r="I29">
        <v>1</v>
      </c>
      <c r="J29">
        <v>0</v>
      </c>
      <c r="K29">
        <v>0</v>
      </c>
      <c r="L29">
        <v>0</v>
      </c>
      <c r="M29">
        <v>0</v>
      </c>
      <c r="N29">
        <v>0</v>
      </c>
      <c r="O29">
        <f t="shared" si="0"/>
        <v>1</v>
      </c>
      <c r="P29">
        <f t="shared" si="1"/>
        <v>1</v>
      </c>
      <c r="Q29">
        <f t="shared" si="2"/>
        <v>0</v>
      </c>
      <c r="R29">
        <f t="shared" si="3"/>
        <v>0</v>
      </c>
      <c r="S29">
        <f t="shared" si="4"/>
        <v>1</v>
      </c>
    </row>
    <row r="30" spans="1:19" x14ac:dyDescent="0.35">
      <c r="A30" s="6">
        <v>129</v>
      </c>
      <c r="B30" s="5" t="s">
        <v>9</v>
      </c>
      <c r="C30" s="4" t="s">
        <v>23</v>
      </c>
      <c r="D30" s="4" t="s">
        <v>14</v>
      </c>
      <c r="E30" s="7">
        <v>4.5999999999999996</v>
      </c>
      <c r="F30">
        <v>0</v>
      </c>
      <c r="G30">
        <v>0</v>
      </c>
      <c r="H30">
        <v>0</v>
      </c>
      <c r="I30">
        <v>0</v>
      </c>
      <c r="J30">
        <v>0</v>
      </c>
      <c r="K30">
        <v>1</v>
      </c>
      <c r="L30">
        <v>0</v>
      </c>
      <c r="M30">
        <v>0</v>
      </c>
      <c r="N30">
        <v>0</v>
      </c>
      <c r="O30">
        <f t="shared" si="0"/>
        <v>1</v>
      </c>
      <c r="P30">
        <f t="shared" si="1"/>
        <v>1</v>
      </c>
      <c r="Q30">
        <f t="shared" si="2"/>
        <v>0</v>
      </c>
      <c r="R30">
        <f t="shared" si="3"/>
        <v>0</v>
      </c>
      <c r="S30">
        <f t="shared" si="4"/>
        <v>1</v>
      </c>
    </row>
    <row r="31" spans="1:19" x14ac:dyDescent="0.35">
      <c r="A31" s="6">
        <v>130</v>
      </c>
      <c r="B31" s="5" t="s">
        <v>26</v>
      </c>
      <c r="C31" s="4" t="s">
        <v>21</v>
      </c>
      <c r="D31" s="4" t="s">
        <v>14</v>
      </c>
      <c r="E31" s="7">
        <v>7.9</v>
      </c>
      <c r="F31">
        <v>1</v>
      </c>
      <c r="G31">
        <v>0</v>
      </c>
      <c r="H31">
        <v>0</v>
      </c>
      <c r="I31">
        <v>0</v>
      </c>
      <c r="J31">
        <v>0</v>
      </c>
      <c r="K31">
        <v>0</v>
      </c>
      <c r="L31">
        <v>0</v>
      </c>
      <c r="M31">
        <v>0</v>
      </c>
      <c r="N31">
        <v>0</v>
      </c>
      <c r="O31">
        <f t="shared" si="0"/>
        <v>1</v>
      </c>
      <c r="P31">
        <f t="shared" si="1"/>
        <v>1</v>
      </c>
      <c r="Q31">
        <f t="shared" si="2"/>
        <v>1</v>
      </c>
      <c r="R31">
        <f t="shared" si="3"/>
        <v>0</v>
      </c>
      <c r="S31">
        <f t="shared" si="4"/>
        <v>1</v>
      </c>
    </row>
    <row r="32" spans="1:19" x14ac:dyDescent="0.35">
      <c r="A32" s="6">
        <v>131</v>
      </c>
      <c r="B32" s="5" t="s">
        <v>26</v>
      </c>
      <c r="C32" s="4" t="s">
        <v>21</v>
      </c>
      <c r="D32" s="4" t="s">
        <v>15</v>
      </c>
      <c r="E32" s="7">
        <v>8</v>
      </c>
      <c r="F32">
        <v>0</v>
      </c>
      <c r="G32">
        <v>0</v>
      </c>
      <c r="H32">
        <v>0</v>
      </c>
      <c r="I32">
        <v>0</v>
      </c>
      <c r="J32">
        <v>0</v>
      </c>
      <c r="K32">
        <v>0</v>
      </c>
      <c r="L32">
        <v>0</v>
      </c>
      <c r="M32">
        <v>0</v>
      </c>
      <c r="N32">
        <v>1</v>
      </c>
      <c r="O32">
        <f t="shared" si="0"/>
        <v>1</v>
      </c>
      <c r="P32">
        <f t="shared" si="1"/>
        <v>0</v>
      </c>
      <c r="Q32">
        <f t="shared" si="2"/>
        <v>1</v>
      </c>
      <c r="R32">
        <f t="shared" si="3"/>
        <v>0</v>
      </c>
      <c r="S32">
        <f t="shared" si="4"/>
        <v>1</v>
      </c>
    </row>
    <row r="33" spans="1:19" x14ac:dyDescent="0.35">
      <c r="A33" s="6">
        <v>132</v>
      </c>
      <c r="B33" s="5" t="s">
        <v>3</v>
      </c>
      <c r="C33" s="4" t="s">
        <v>21</v>
      </c>
      <c r="D33" s="4" t="s">
        <v>14</v>
      </c>
      <c r="E33" s="7">
        <v>8.6999999999999993</v>
      </c>
      <c r="F33">
        <v>0</v>
      </c>
      <c r="G33">
        <v>0</v>
      </c>
      <c r="H33">
        <v>0</v>
      </c>
      <c r="I33">
        <v>0</v>
      </c>
      <c r="J33">
        <v>0</v>
      </c>
      <c r="K33">
        <v>0</v>
      </c>
      <c r="L33">
        <v>1</v>
      </c>
      <c r="M33">
        <v>0</v>
      </c>
      <c r="N33">
        <v>0</v>
      </c>
      <c r="O33">
        <f t="shared" si="0"/>
        <v>1</v>
      </c>
      <c r="P33">
        <f t="shared" si="1"/>
        <v>1</v>
      </c>
      <c r="Q33">
        <f t="shared" si="2"/>
        <v>1</v>
      </c>
      <c r="R33">
        <f t="shared" si="3"/>
        <v>0</v>
      </c>
      <c r="S33">
        <f t="shared" si="4"/>
        <v>1</v>
      </c>
    </row>
    <row r="34" spans="1:19" x14ac:dyDescent="0.35">
      <c r="A34" s="6">
        <v>133</v>
      </c>
      <c r="B34" s="5" t="s">
        <v>3</v>
      </c>
      <c r="C34" s="4" t="s">
        <v>21</v>
      </c>
      <c r="D34" s="4" t="s">
        <v>15</v>
      </c>
      <c r="E34" s="7">
        <v>4.9000000000000004</v>
      </c>
      <c r="F34">
        <v>0</v>
      </c>
      <c r="G34">
        <v>0</v>
      </c>
      <c r="H34">
        <v>0</v>
      </c>
      <c r="I34">
        <v>0</v>
      </c>
      <c r="J34">
        <v>1</v>
      </c>
      <c r="K34">
        <v>0</v>
      </c>
      <c r="L34">
        <v>0</v>
      </c>
      <c r="M34">
        <v>0</v>
      </c>
      <c r="N34">
        <v>0</v>
      </c>
      <c r="O34">
        <f t="shared" si="0"/>
        <v>1</v>
      </c>
      <c r="P34">
        <f t="shared" si="1"/>
        <v>0</v>
      </c>
      <c r="Q34">
        <f t="shared" si="2"/>
        <v>0</v>
      </c>
      <c r="R34">
        <f t="shared" si="3"/>
        <v>0</v>
      </c>
      <c r="S34">
        <f t="shared" si="4"/>
        <v>1</v>
      </c>
    </row>
    <row r="35" spans="1:19" x14ac:dyDescent="0.35">
      <c r="A35" s="6">
        <v>134</v>
      </c>
      <c r="B35" s="5" t="s">
        <v>9</v>
      </c>
      <c r="C35" s="4" t="s">
        <v>23</v>
      </c>
      <c r="D35" s="4" t="s">
        <v>14</v>
      </c>
      <c r="E35" s="7">
        <v>5.2</v>
      </c>
      <c r="F35">
        <v>0</v>
      </c>
      <c r="G35">
        <v>0</v>
      </c>
      <c r="H35">
        <v>0</v>
      </c>
      <c r="I35">
        <v>0</v>
      </c>
      <c r="J35">
        <v>0</v>
      </c>
      <c r="K35">
        <v>0</v>
      </c>
      <c r="L35">
        <v>0</v>
      </c>
      <c r="M35">
        <v>0</v>
      </c>
      <c r="N35">
        <v>1</v>
      </c>
      <c r="O35">
        <f t="shared" si="0"/>
        <v>1</v>
      </c>
      <c r="P35">
        <f t="shared" si="1"/>
        <v>1</v>
      </c>
      <c r="Q35">
        <f t="shared" si="2"/>
        <v>1</v>
      </c>
      <c r="R35">
        <f t="shared" si="3"/>
        <v>0</v>
      </c>
      <c r="S35">
        <f t="shared" si="4"/>
        <v>1</v>
      </c>
    </row>
    <row r="36" spans="1:19" x14ac:dyDescent="0.35">
      <c r="A36" s="6">
        <v>135</v>
      </c>
      <c r="B36" s="5" t="s">
        <v>3</v>
      </c>
      <c r="C36" s="4" t="s">
        <v>21</v>
      </c>
      <c r="D36" s="4" t="s">
        <v>14</v>
      </c>
      <c r="E36" s="7">
        <v>5.6</v>
      </c>
      <c r="F36">
        <v>0</v>
      </c>
      <c r="G36">
        <v>1</v>
      </c>
      <c r="H36">
        <v>0</v>
      </c>
      <c r="I36">
        <v>0</v>
      </c>
      <c r="J36">
        <v>0</v>
      </c>
      <c r="K36">
        <v>0</v>
      </c>
      <c r="L36">
        <v>0</v>
      </c>
      <c r="M36">
        <v>0</v>
      </c>
      <c r="N36">
        <v>0</v>
      </c>
      <c r="O36">
        <f t="shared" si="0"/>
        <v>1</v>
      </c>
      <c r="P36">
        <f t="shared" si="1"/>
        <v>1</v>
      </c>
      <c r="Q36">
        <f t="shared" si="2"/>
        <v>1</v>
      </c>
      <c r="R36">
        <f t="shared" si="3"/>
        <v>0</v>
      </c>
      <c r="S36">
        <f t="shared" si="4"/>
        <v>1</v>
      </c>
    </row>
    <row r="37" spans="1:19" x14ac:dyDescent="0.35">
      <c r="A37" s="6">
        <v>136</v>
      </c>
      <c r="B37" s="5" t="s">
        <v>1</v>
      </c>
      <c r="C37" s="4" t="s">
        <v>1</v>
      </c>
      <c r="D37" s="4" t="s">
        <v>15</v>
      </c>
      <c r="E37" s="7">
        <v>9.1999999999999993</v>
      </c>
      <c r="F37">
        <v>0</v>
      </c>
      <c r="G37">
        <v>0</v>
      </c>
      <c r="H37">
        <v>0</v>
      </c>
      <c r="I37">
        <v>0</v>
      </c>
      <c r="J37">
        <v>0</v>
      </c>
      <c r="K37">
        <v>0</v>
      </c>
      <c r="L37">
        <v>0</v>
      </c>
      <c r="M37">
        <v>0</v>
      </c>
      <c r="N37">
        <v>1</v>
      </c>
      <c r="O37">
        <f t="shared" si="0"/>
        <v>1</v>
      </c>
      <c r="P37">
        <f t="shared" si="1"/>
        <v>0</v>
      </c>
      <c r="Q37">
        <f t="shared" si="2"/>
        <v>1</v>
      </c>
      <c r="R37">
        <f t="shared" si="3"/>
        <v>1</v>
      </c>
      <c r="S37">
        <f t="shared" si="4"/>
        <v>0</v>
      </c>
    </row>
    <row r="38" spans="1:19" x14ac:dyDescent="0.35">
      <c r="A38" s="6">
        <v>137</v>
      </c>
      <c r="B38" s="5" t="s">
        <v>10</v>
      </c>
      <c r="C38" s="4" t="s">
        <v>20</v>
      </c>
      <c r="D38" s="4" t="s">
        <v>14</v>
      </c>
      <c r="E38" s="7">
        <v>8.8000000000000007</v>
      </c>
      <c r="F38">
        <v>0</v>
      </c>
      <c r="G38">
        <v>0</v>
      </c>
      <c r="H38">
        <v>0</v>
      </c>
      <c r="I38">
        <v>1</v>
      </c>
      <c r="J38">
        <v>0</v>
      </c>
      <c r="K38">
        <v>0</v>
      </c>
      <c r="L38">
        <v>0</v>
      </c>
      <c r="M38">
        <v>0</v>
      </c>
      <c r="N38">
        <v>0</v>
      </c>
      <c r="O38">
        <f t="shared" si="0"/>
        <v>1</v>
      </c>
      <c r="P38">
        <f t="shared" si="1"/>
        <v>1</v>
      </c>
      <c r="Q38">
        <f t="shared" si="2"/>
        <v>1</v>
      </c>
      <c r="R38">
        <f t="shared" si="3"/>
        <v>0</v>
      </c>
      <c r="S38">
        <f t="shared" si="4"/>
        <v>1</v>
      </c>
    </row>
    <row r="39" spans="1:19" x14ac:dyDescent="0.35">
      <c r="A39" s="6">
        <v>138</v>
      </c>
      <c r="B39" s="5" t="s">
        <v>11</v>
      </c>
      <c r="C39" s="4" t="s">
        <v>21</v>
      </c>
      <c r="D39" s="4" t="s">
        <v>15</v>
      </c>
      <c r="E39" s="7">
        <v>4.9000000000000004</v>
      </c>
      <c r="F39">
        <v>0</v>
      </c>
      <c r="G39">
        <v>1</v>
      </c>
      <c r="H39">
        <v>0</v>
      </c>
      <c r="I39">
        <v>0</v>
      </c>
      <c r="J39">
        <v>0</v>
      </c>
      <c r="K39">
        <v>0</v>
      </c>
      <c r="L39">
        <v>0</v>
      </c>
      <c r="M39">
        <v>0</v>
      </c>
      <c r="N39">
        <v>0</v>
      </c>
      <c r="O39">
        <f t="shared" si="0"/>
        <v>1</v>
      </c>
      <c r="P39">
        <f t="shared" si="1"/>
        <v>0</v>
      </c>
      <c r="Q39">
        <f t="shared" si="2"/>
        <v>0</v>
      </c>
      <c r="R39">
        <f t="shared" si="3"/>
        <v>0</v>
      </c>
      <c r="S39">
        <f t="shared" si="4"/>
        <v>1</v>
      </c>
    </row>
    <row r="40" spans="1:19" x14ac:dyDescent="0.35">
      <c r="A40" s="6">
        <v>139</v>
      </c>
      <c r="B40" s="5" t="s">
        <v>7</v>
      </c>
      <c r="C40" s="4" t="s">
        <v>20</v>
      </c>
      <c r="D40" s="4" t="s">
        <v>15</v>
      </c>
      <c r="E40" s="7">
        <v>7.7</v>
      </c>
      <c r="F40">
        <v>0</v>
      </c>
      <c r="G40">
        <v>1</v>
      </c>
      <c r="H40">
        <v>0</v>
      </c>
      <c r="I40">
        <v>0</v>
      </c>
      <c r="J40">
        <v>0</v>
      </c>
      <c r="K40">
        <v>0</v>
      </c>
      <c r="L40">
        <v>0</v>
      </c>
      <c r="M40">
        <v>0</v>
      </c>
      <c r="N40">
        <v>0</v>
      </c>
      <c r="O40">
        <f t="shared" si="0"/>
        <v>1</v>
      </c>
      <c r="P40">
        <f t="shared" si="1"/>
        <v>0</v>
      </c>
      <c r="Q40">
        <f t="shared" si="2"/>
        <v>1</v>
      </c>
      <c r="R40">
        <f t="shared" si="3"/>
        <v>0</v>
      </c>
      <c r="S40">
        <f t="shared" si="4"/>
        <v>1</v>
      </c>
    </row>
    <row r="41" spans="1:19" x14ac:dyDescent="0.35">
      <c r="A41" s="6">
        <v>140</v>
      </c>
      <c r="B41" s="5" t="s">
        <v>1</v>
      </c>
      <c r="C41" s="4" t="s">
        <v>1</v>
      </c>
      <c r="D41" s="4" t="s">
        <v>14</v>
      </c>
      <c r="E41" s="7">
        <v>4.7</v>
      </c>
      <c r="F41">
        <v>0</v>
      </c>
      <c r="G41">
        <v>0</v>
      </c>
      <c r="H41">
        <v>0</v>
      </c>
      <c r="I41">
        <v>0</v>
      </c>
      <c r="J41">
        <v>0</v>
      </c>
      <c r="K41">
        <v>0</v>
      </c>
      <c r="L41">
        <v>1</v>
      </c>
      <c r="M41">
        <v>0</v>
      </c>
      <c r="N41">
        <v>0</v>
      </c>
      <c r="O41">
        <f t="shared" si="0"/>
        <v>1</v>
      </c>
      <c r="P41">
        <f t="shared" si="1"/>
        <v>1</v>
      </c>
      <c r="Q41">
        <f t="shared" si="2"/>
        <v>0</v>
      </c>
      <c r="R41">
        <f t="shared" si="3"/>
        <v>1</v>
      </c>
      <c r="S41">
        <f t="shared" si="4"/>
        <v>0</v>
      </c>
    </row>
    <row r="42" spans="1:19" x14ac:dyDescent="0.35">
      <c r="A42" s="6">
        <v>141</v>
      </c>
      <c r="B42" s="5" t="s">
        <v>3</v>
      </c>
      <c r="C42" s="4" t="s">
        <v>21</v>
      </c>
      <c r="D42" s="4" t="s">
        <v>14</v>
      </c>
      <c r="E42" s="7">
        <v>7.5</v>
      </c>
      <c r="F42">
        <v>0</v>
      </c>
      <c r="G42">
        <v>0</v>
      </c>
      <c r="H42">
        <v>0</v>
      </c>
      <c r="I42">
        <v>1</v>
      </c>
      <c r="J42">
        <v>0</v>
      </c>
      <c r="K42">
        <v>0</v>
      </c>
      <c r="L42">
        <v>0</v>
      </c>
      <c r="M42">
        <v>0</v>
      </c>
      <c r="N42">
        <v>0</v>
      </c>
      <c r="O42">
        <f t="shared" si="0"/>
        <v>1</v>
      </c>
      <c r="P42">
        <f t="shared" si="1"/>
        <v>1</v>
      </c>
      <c r="Q42">
        <f t="shared" si="2"/>
        <v>1</v>
      </c>
      <c r="R42">
        <f t="shared" si="3"/>
        <v>0</v>
      </c>
      <c r="S42">
        <f t="shared" si="4"/>
        <v>1</v>
      </c>
    </row>
    <row r="43" spans="1:19" x14ac:dyDescent="0.35">
      <c r="A43" s="6">
        <v>142</v>
      </c>
      <c r="B43" s="5" t="s">
        <v>3</v>
      </c>
      <c r="C43" s="4" t="s">
        <v>21</v>
      </c>
      <c r="D43" s="4" t="s">
        <v>14</v>
      </c>
      <c r="E43" s="7">
        <v>7.6</v>
      </c>
      <c r="F43">
        <v>0</v>
      </c>
      <c r="G43">
        <v>0</v>
      </c>
      <c r="H43">
        <v>0</v>
      </c>
      <c r="I43">
        <v>0</v>
      </c>
      <c r="J43">
        <v>1</v>
      </c>
      <c r="K43">
        <v>0</v>
      </c>
      <c r="L43">
        <v>0</v>
      </c>
      <c r="M43">
        <v>0</v>
      </c>
      <c r="N43">
        <v>0</v>
      </c>
      <c r="O43">
        <f t="shared" si="0"/>
        <v>1</v>
      </c>
      <c r="P43">
        <f t="shared" si="1"/>
        <v>1</v>
      </c>
      <c r="Q43">
        <f t="shared" si="2"/>
        <v>1</v>
      </c>
      <c r="R43">
        <f t="shared" si="3"/>
        <v>0</v>
      </c>
      <c r="S43">
        <f t="shared" si="4"/>
        <v>1</v>
      </c>
    </row>
    <row r="44" spans="1:19" x14ac:dyDescent="0.35">
      <c r="A44" s="6">
        <v>143</v>
      </c>
      <c r="B44" s="5" t="s">
        <v>3</v>
      </c>
      <c r="C44" s="4" t="s">
        <v>21</v>
      </c>
      <c r="D44" s="4" t="s">
        <v>14</v>
      </c>
      <c r="E44" s="7">
        <v>7.9</v>
      </c>
      <c r="F44">
        <v>0</v>
      </c>
      <c r="G44">
        <v>0</v>
      </c>
      <c r="H44">
        <v>0</v>
      </c>
      <c r="I44">
        <v>0</v>
      </c>
      <c r="J44">
        <v>0</v>
      </c>
      <c r="K44">
        <v>0</v>
      </c>
      <c r="L44">
        <v>0</v>
      </c>
      <c r="M44">
        <v>0</v>
      </c>
      <c r="N44">
        <v>1</v>
      </c>
      <c r="O44">
        <f t="shared" si="0"/>
        <v>1</v>
      </c>
      <c r="P44">
        <f t="shared" si="1"/>
        <v>1</v>
      </c>
      <c r="Q44">
        <f t="shared" si="2"/>
        <v>1</v>
      </c>
      <c r="R44">
        <f t="shared" si="3"/>
        <v>0</v>
      </c>
      <c r="S44">
        <f t="shared" si="4"/>
        <v>1</v>
      </c>
    </row>
    <row r="45" spans="1:19" x14ac:dyDescent="0.35">
      <c r="A45" s="6">
        <v>144</v>
      </c>
      <c r="B45" s="5" t="s">
        <v>3</v>
      </c>
      <c r="C45" s="4" t="s">
        <v>21</v>
      </c>
      <c r="D45" s="4" t="s">
        <v>14</v>
      </c>
      <c r="E45" s="7">
        <v>5.7</v>
      </c>
      <c r="F45">
        <v>0</v>
      </c>
      <c r="G45">
        <v>0</v>
      </c>
      <c r="H45">
        <v>0</v>
      </c>
      <c r="I45">
        <v>0</v>
      </c>
      <c r="J45">
        <v>0</v>
      </c>
      <c r="K45">
        <v>0</v>
      </c>
      <c r="L45">
        <v>1</v>
      </c>
      <c r="M45">
        <v>0</v>
      </c>
      <c r="N45">
        <v>0</v>
      </c>
      <c r="O45">
        <f t="shared" si="0"/>
        <v>1</v>
      </c>
      <c r="P45">
        <f t="shared" si="1"/>
        <v>1</v>
      </c>
      <c r="Q45">
        <f t="shared" si="2"/>
        <v>1</v>
      </c>
      <c r="R45">
        <f t="shared" si="3"/>
        <v>0</v>
      </c>
      <c r="S45">
        <f t="shared" si="4"/>
        <v>1</v>
      </c>
    </row>
    <row r="46" spans="1:19" x14ac:dyDescent="0.35">
      <c r="A46" s="12">
        <v>145</v>
      </c>
      <c r="B46" s="13" t="s">
        <v>7</v>
      </c>
      <c r="C46" s="14" t="s">
        <v>20</v>
      </c>
      <c r="D46" s="14" t="s">
        <v>14</v>
      </c>
      <c r="E46" s="15">
        <v>6</v>
      </c>
      <c r="F46">
        <v>0</v>
      </c>
      <c r="G46">
        <v>0</v>
      </c>
      <c r="H46">
        <v>0</v>
      </c>
      <c r="I46">
        <v>0</v>
      </c>
      <c r="J46">
        <v>0</v>
      </c>
      <c r="K46">
        <v>0</v>
      </c>
      <c r="L46">
        <v>0</v>
      </c>
      <c r="M46">
        <v>0</v>
      </c>
      <c r="N46">
        <v>1</v>
      </c>
      <c r="O46">
        <f t="shared" si="0"/>
        <v>1</v>
      </c>
      <c r="P46">
        <f t="shared" si="1"/>
        <v>1</v>
      </c>
      <c r="Q46">
        <f t="shared" si="2"/>
        <v>1</v>
      </c>
      <c r="R46">
        <f t="shared" si="3"/>
        <v>0</v>
      </c>
      <c r="S46">
        <f t="shared" si="4"/>
        <v>1</v>
      </c>
    </row>
    <row r="47" spans="1:19" x14ac:dyDescent="0.35">
      <c r="A47" s="12"/>
      <c r="B47" s="14"/>
      <c r="C47" s="14"/>
      <c r="D47" s="14"/>
      <c r="E47" s="15">
        <f>AVERAGE(E2:E46)</f>
        <v>6.9755555555555526</v>
      </c>
      <c r="F47">
        <f>SUM(F2:F46)</f>
        <v>5</v>
      </c>
      <c r="G47">
        <f t="shared" ref="G47:N47" si="5">SUM(G2:G46)</f>
        <v>5</v>
      </c>
      <c r="H47">
        <f t="shared" si="5"/>
        <v>5</v>
      </c>
      <c r="I47">
        <f t="shared" si="5"/>
        <v>5</v>
      </c>
      <c r="J47">
        <f t="shared" si="5"/>
        <v>5</v>
      </c>
      <c r="K47">
        <f t="shared" si="5"/>
        <v>5</v>
      </c>
      <c r="L47">
        <f t="shared" si="5"/>
        <v>5</v>
      </c>
      <c r="M47">
        <f t="shared" si="5"/>
        <v>5</v>
      </c>
      <c r="N47">
        <f t="shared" si="5"/>
        <v>5</v>
      </c>
      <c r="O47" s="16">
        <f>SUM(O2:O46)</f>
        <v>45</v>
      </c>
    </row>
    <row r="48" spans="1:19" x14ac:dyDescent="0.35">
      <c r="E48" s="18" t="s">
        <v>74</v>
      </c>
      <c r="F48" s="33">
        <f>SUMPRODUCT(F2:F46, $P$2:$P$46)</f>
        <v>2</v>
      </c>
      <c r="G48" s="33">
        <f t="shared" ref="G48:N48" si="6">SUMPRODUCT(G2:G46, $P$2:$P$46)</f>
        <v>3</v>
      </c>
      <c r="H48" s="33">
        <f t="shared" si="6"/>
        <v>3</v>
      </c>
      <c r="I48" s="33">
        <f t="shared" si="6"/>
        <v>3</v>
      </c>
      <c r="J48" s="33">
        <f t="shared" si="6"/>
        <v>3</v>
      </c>
      <c r="K48" s="33">
        <f t="shared" si="6"/>
        <v>2</v>
      </c>
      <c r="L48" s="33">
        <f t="shared" si="6"/>
        <v>3</v>
      </c>
      <c r="M48" s="33">
        <f t="shared" si="6"/>
        <v>2</v>
      </c>
      <c r="N48" s="33">
        <f t="shared" si="6"/>
        <v>3</v>
      </c>
    </row>
    <row r="49" spans="1:27" x14ac:dyDescent="0.35">
      <c r="E49" s="28" t="s">
        <v>75</v>
      </c>
      <c r="F49" s="33">
        <f>5 - F48</f>
        <v>3</v>
      </c>
      <c r="G49" s="33">
        <f t="shared" ref="G49:N49" si="7">5 - G48</f>
        <v>2</v>
      </c>
      <c r="H49" s="33">
        <f t="shared" si="7"/>
        <v>2</v>
      </c>
      <c r="I49" s="33">
        <f t="shared" si="7"/>
        <v>2</v>
      </c>
      <c r="J49" s="33">
        <f t="shared" si="7"/>
        <v>2</v>
      </c>
      <c r="K49" s="33">
        <f t="shared" si="7"/>
        <v>3</v>
      </c>
      <c r="L49" s="33">
        <f t="shared" si="7"/>
        <v>2</v>
      </c>
      <c r="M49" s="33">
        <f t="shared" si="7"/>
        <v>3</v>
      </c>
      <c r="N49" s="33">
        <f t="shared" si="7"/>
        <v>2</v>
      </c>
    </row>
    <row r="50" spans="1:27" x14ac:dyDescent="0.35">
      <c r="A50"/>
      <c r="B50" s="3"/>
      <c r="E50" s="28" t="s">
        <v>76</v>
      </c>
      <c r="F50" s="34">
        <f>SUMPRODUCT(F2:F46, $R$2:$R$46)</f>
        <v>1</v>
      </c>
      <c r="G50" s="34">
        <f t="shared" ref="G50:N50" si="8">SUMPRODUCT(G2:G46, $R$2:$R$46)</f>
        <v>1</v>
      </c>
      <c r="H50" s="34">
        <f t="shared" si="8"/>
        <v>1</v>
      </c>
      <c r="I50" s="34">
        <f t="shared" si="8"/>
        <v>1</v>
      </c>
      <c r="J50" s="34">
        <f t="shared" si="8"/>
        <v>1</v>
      </c>
      <c r="K50" s="34">
        <f t="shared" si="8"/>
        <v>1</v>
      </c>
      <c r="L50" s="34">
        <f t="shared" si="8"/>
        <v>1</v>
      </c>
      <c r="M50" s="34">
        <f t="shared" si="8"/>
        <v>1</v>
      </c>
      <c r="N50" s="34">
        <f t="shared" si="8"/>
        <v>1</v>
      </c>
    </row>
    <row r="51" spans="1:27" x14ac:dyDescent="0.35">
      <c r="E51" s="28" t="s">
        <v>77</v>
      </c>
      <c r="F51" s="33">
        <f>SUMPRODUCT(F2:F46, $S$2:$S$46)</f>
        <v>4</v>
      </c>
      <c r="G51" s="33">
        <f t="shared" ref="G51:N51" si="9">SUMPRODUCT(G2:G46, $S$2:$S$46)</f>
        <v>4</v>
      </c>
      <c r="H51" s="33">
        <f t="shared" si="9"/>
        <v>4</v>
      </c>
      <c r="I51" s="33">
        <f t="shared" si="9"/>
        <v>4</v>
      </c>
      <c r="J51" s="33">
        <f t="shared" si="9"/>
        <v>4</v>
      </c>
      <c r="K51" s="33">
        <f t="shared" si="9"/>
        <v>4</v>
      </c>
      <c r="L51" s="33">
        <f t="shared" si="9"/>
        <v>4</v>
      </c>
      <c r="M51" s="33">
        <f t="shared" si="9"/>
        <v>4</v>
      </c>
      <c r="N51" s="33">
        <f t="shared" si="9"/>
        <v>4</v>
      </c>
    </row>
    <row r="60" spans="1:27" ht="18.5" x14ac:dyDescent="0.45">
      <c r="A60" s="19"/>
      <c r="B60" s="19"/>
      <c r="C60" s="20"/>
      <c r="D60" s="21" t="s">
        <v>48</v>
      </c>
      <c r="E60" s="20"/>
      <c r="F60" s="22"/>
      <c r="G60" s="22"/>
      <c r="H60" s="22"/>
      <c r="I60" s="22"/>
      <c r="J60" s="22"/>
      <c r="K60" s="22"/>
      <c r="L60" s="22"/>
      <c r="M60" s="22"/>
      <c r="N60" s="22"/>
      <c r="O60" s="23"/>
      <c r="P60" s="23"/>
      <c r="Q60" s="23"/>
      <c r="R60" s="23"/>
      <c r="S60" s="23"/>
      <c r="T60" s="23"/>
      <c r="U60" s="23"/>
      <c r="V60" s="23"/>
      <c r="W60" s="23"/>
      <c r="X60" s="23"/>
      <c r="Y60" s="23"/>
      <c r="Z60" s="23"/>
      <c r="AA60" s="23"/>
    </row>
    <row r="61" spans="1:27" x14ac:dyDescent="0.35">
      <c r="A61" s="17"/>
      <c r="B61" s="3"/>
      <c r="E61" s="1"/>
      <c r="F61" s="2"/>
    </row>
    <row r="62" spans="1:27" ht="15.5" x14ac:dyDescent="0.35">
      <c r="A62" s="35"/>
      <c r="B62" s="36" t="s">
        <v>51</v>
      </c>
      <c r="C62" s="37"/>
      <c r="D62" s="37"/>
      <c r="E62" s="37"/>
      <c r="F62" s="38"/>
      <c r="G62" s="38"/>
      <c r="H62" s="38"/>
      <c r="I62" s="38"/>
      <c r="J62" s="38"/>
      <c r="K62" s="38"/>
      <c r="L62" s="38"/>
      <c r="M62" s="38"/>
      <c r="N62" s="38"/>
      <c r="O62" s="38"/>
      <c r="P62" s="38"/>
      <c r="Q62" s="38"/>
      <c r="R62" s="38"/>
      <c r="S62" s="38"/>
      <c r="T62" s="38"/>
      <c r="U62" s="38"/>
      <c r="V62" s="38"/>
      <c r="W62" s="38"/>
      <c r="X62" s="38"/>
      <c r="Y62" s="38"/>
      <c r="Z62" s="38"/>
      <c r="AA62" s="38"/>
    </row>
    <row r="63" spans="1:27" x14ac:dyDescent="0.35">
      <c r="A63" s="26" t="s">
        <v>53</v>
      </c>
      <c r="B63" s="26" t="s">
        <v>47</v>
      </c>
      <c r="C63" s="27" t="s">
        <v>49</v>
      </c>
      <c r="D63" s="27" t="s">
        <v>61</v>
      </c>
      <c r="E63" s="1"/>
      <c r="F63" s="2"/>
    </row>
    <row r="64" spans="1:27" x14ac:dyDescent="0.35">
      <c r="A64" s="24" t="s">
        <v>27</v>
      </c>
      <c r="B64" s="25">
        <f>F47</f>
        <v>5</v>
      </c>
      <c r="C64" s="25" t="s">
        <v>50</v>
      </c>
      <c r="D64" s="25">
        <v>5</v>
      </c>
    </row>
    <row r="65" spans="1:27" x14ac:dyDescent="0.35">
      <c r="A65" s="24" t="s">
        <v>28</v>
      </c>
      <c r="B65" s="25">
        <f>G47</f>
        <v>5</v>
      </c>
      <c r="C65" s="25" t="s">
        <v>50</v>
      </c>
      <c r="D65" s="25">
        <v>5</v>
      </c>
    </row>
    <row r="66" spans="1:27" x14ac:dyDescent="0.35">
      <c r="A66" s="24" t="s">
        <v>29</v>
      </c>
      <c r="B66" s="25">
        <f>H47</f>
        <v>5</v>
      </c>
      <c r="C66" s="25" t="s">
        <v>50</v>
      </c>
      <c r="D66" s="25">
        <v>5</v>
      </c>
    </row>
    <row r="67" spans="1:27" x14ac:dyDescent="0.35">
      <c r="A67" s="24" t="s">
        <v>36</v>
      </c>
      <c r="B67" s="25">
        <f>I47</f>
        <v>5</v>
      </c>
      <c r="C67" s="25" t="s">
        <v>50</v>
      </c>
      <c r="D67" s="25">
        <v>5</v>
      </c>
    </row>
    <row r="68" spans="1:27" x14ac:dyDescent="0.35">
      <c r="A68" s="24" t="s">
        <v>37</v>
      </c>
      <c r="B68" s="25">
        <f>J47</f>
        <v>5</v>
      </c>
      <c r="C68" s="25" t="s">
        <v>50</v>
      </c>
      <c r="D68" s="25">
        <v>5</v>
      </c>
    </row>
    <row r="69" spans="1:27" x14ac:dyDescent="0.35">
      <c r="A69" s="24" t="s">
        <v>38</v>
      </c>
      <c r="B69" s="25">
        <f>K47</f>
        <v>5</v>
      </c>
      <c r="C69" s="25" t="s">
        <v>50</v>
      </c>
      <c r="D69" s="25">
        <v>5</v>
      </c>
    </row>
    <row r="70" spans="1:27" x14ac:dyDescent="0.35">
      <c r="A70" s="24" t="s">
        <v>39</v>
      </c>
      <c r="B70" s="25">
        <f>L47</f>
        <v>5</v>
      </c>
      <c r="C70" s="25" t="s">
        <v>50</v>
      </c>
      <c r="D70" s="25">
        <v>5</v>
      </c>
    </row>
    <row r="71" spans="1:27" x14ac:dyDescent="0.35">
      <c r="A71" s="24" t="s">
        <v>40</v>
      </c>
      <c r="B71" s="25">
        <f>M47</f>
        <v>5</v>
      </c>
      <c r="C71" s="25" t="s">
        <v>50</v>
      </c>
      <c r="D71" s="25">
        <v>5</v>
      </c>
    </row>
    <row r="72" spans="1:27" x14ac:dyDescent="0.35">
      <c r="A72" s="24" t="s">
        <v>41</v>
      </c>
      <c r="B72" s="25">
        <f>N47</f>
        <v>5</v>
      </c>
      <c r="C72" s="25" t="s">
        <v>50</v>
      </c>
      <c r="D72" s="25">
        <v>5</v>
      </c>
    </row>
    <row r="75" spans="1:27" ht="15.5" x14ac:dyDescent="0.35">
      <c r="A75" s="36"/>
      <c r="B75" s="39" t="s">
        <v>52</v>
      </c>
      <c r="C75" s="39"/>
      <c r="D75" s="37"/>
      <c r="E75" s="38"/>
      <c r="F75" s="40"/>
      <c r="G75" s="40"/>
      <c r="H75" s="40"/>
      <c r="I75" s="40"/>
      <c r="J75" s="40"/>
      <c r="K75" s="40"/>
      <c r="L75" s="40"/>
      <c r="M75" s="40"/>
      <c r="N75" s="40"/>
      <c r="O75" s="40"/>
      <c r="P75" s="40"/>
      <c r="Q75" s="40"/>
      <c r="R75" s="40"/>
      <c r="S75" s="40"/>
      <c r="T75" s="40"/>
      <c r="U75" s="40"/>
      <c r="V75" s="40"/>
      <c r="W75" s="40"/>
      <c r="X75" s="40"/>
      <c r="Y75" s="40"/>
      <c r="Z75" s="40"/>
      <c r="AA75" s="40"/>
    </row>
    <row r="76" spans="1:27" x14ac:dyDescent="0.35">
      <c r="A76" s="26" t="s">
        <v>53</v>
      </c>
      <c r="B76" s="27" t="s">
        <v>54</v>
      </c>
      <c r="C76" s="27" t="s">
        <v>55</v>
      </c>
      <c r="D76" s="27" t="s">
        <v>59</v>
      </c>
      <c r="E76" s="27" t="s">
        <v>55</v>
      </c>
      <c r="F76" s="27" t="s">
        <v>60</v>
      </c>
      <c r="G76" s="27" t="s">
        <v>49</v>
      </c>
      <c r="H76" s="27" t="s">
        <v>58</v>
      </c>
    </row>
    <row r="77" spans="1:27" x14ac:dyDescent="0.35">
      <c r="A77" s="24" t="s">
        <v>27</v>
      </c>
      <c r="B77" s="25">
        <f>SUMPRODUCT(F2:F46, P2:P46)</f>
        <v>2</v>
      </c>
      <c r="C77" s="25" t="s">
        <v>56</v>
      </c>
      <c r="D77" s="25">
        <v>2</v>
      </c>
      <c r="E77" s="25" t="s">
        <v>57</v>
      </c>
      <c r="F77" s="25">
        <v>3</v>
      </c>
      <c r="G77" s="25" t="s">
        <v>50</v>
      </c>
      <c r="H77" s="25">
        <f t="shared" ref="H77:H85" si="10">5-B77</f>
        <v>3</v>
      </c>
    </row>
    <row r="78" spans="1:27" x14ac:dyDescent="0.35">
      <c r="A78" s="24" t="s">
        <v>28</v>
      </c>
      <c r="B78" s="25">
        <f>SUMPRODUCT(G2:G46, P2:P46)</f>
        <v>3</v>
      </c>
      <c r="C78" s="25" t="s">
        <v>56</v>
      </c>
      <c r="D78" s="25">
        <v>2</v>
      </c>
      <c r="E78" s="25" t="s">
        <v>57</v>
      </c>
      <c r="F78" s="25">
        <v>3</v>
      </c>
      <c r="G78" s="25" t="s">
        <v>50</v>
      </c>
      <c r="H78" s="25">
        <f t="shared" si="10"/>
        <v>2</v>
      </c>
    </row>
    <row r="79" spans="1:27" x14ac:dyDescent="0.35">
      <c r="A79" s="24" t="s">
        <v>29</v>
      </c>
      <c r="B79" s="25">
        <f>SUMPRODUCT(H2:H46, P2:P46)</f>
        <v>3</v>
      </c>
      <c r="C79" s="25" t="s">
        <v>56</v>
      </c>
      <c r="D79" s="25">
        <v>2</v>
      </c>
      <c r="E79" s="25" t="s">
        <v>57</v>
      </c>
      <c r="F79" s="25">
        <v>3</v>
      </c>
      <c r="G79" s="25" t="s">
        <v>50</v>
      </c>
      <c r="H79" s="25">
        <f t="shared" si="10"/>
        <v>2</v>
      </c>
    </row>
    <row r="80" spans="1:27" x14ac:dyDescent="0.35">
      <c r="A80" s="24" t="s">
        <v>36</v>
      </c>
      <c r="B80" s="25">
        <f>SUMPRODUCT(I2:I46, P2:P46)</f>
        <v>3</v>
      </c>
      <c r="C80" s="25" t="s">
        <v>56</v>
      </c>
      <c r="D80" s="25">
        <v>2</v>
      </c>
      <c r="E80" s="25" t="s">
        <v>57</v>
      </c>
      <c r="F80" s="25">
        <v>3</v>
      </c>
      <c r="G80" s="25" t="s">
        <v>50</v>
      </c>
      <c r="H80" s="25">
        <f t="shared" si="10"/>
        <v>2</v>
      </c>
    </row>
    <row r="81" spans="1:27" x14ac:dyDescent="0.35">
      <c r="A81" s="24" t="s">
        <v>37</v>
      </c>
      <c r="B81" s="25">
        <f>SUMPRODUCT(J2:J46, P2:P46)</f>
        <v>3</v>
      </c>
      <c r="C81" s="25" t="s">
        <v>56</v>
      </c>
      <c r="D81" s="25">
        <v>2</v>
      </c>
      <c r="E81" s="25" t="s">
        <v>57</v>
      </c>
      <c r="F81" s="25">
        <v>3</v>
      </c>
      <c r="G81" s="25" t="s">
        <v>50</v>
      </c>
      <c r="H81" s="25">
        <f t="shared" si="10"/>
        <v>2</v>
      </c>
    </row>
    <row r="82" spans="1:27" x14ac:dyDescent="0.35">
      <c r="A82" s="24" t="s">
        <v>38</v>
      </c>
      <c r="B82" s="25">
        <f>SUMPRODUCT(K2:K46, P2:P46)</f>
        <v>2</v>
      </c>
      <c r="C82" s="25" t="s">
        <v>56</v>
      </c>
      <c r="D82" s="25">
        <v>2</v>
      </c>
      <c r="E82" s="25" t="s">
        <v>57</v>
      </c>
      <c r="F82" s="25">
        <v>3</v>
      </c>
      <c r="G82" s="25" t="s">
        <v>50</v>
      </c>
      <c r="H82" s="25">
        <f t="shared" si="10"/>
        <v>3</v>
      </c>
    </row>
    <row r="83" spans="1:27" x14ac:dyDescent="0.35">
      <c r="A83" s="24" t="s">
        <v>39</v>
      </c>
      <c r="B83" s="25">
        <f>SUMPRODUCT(L2:L46, P2:P46)</f>
        <v>3</v>
      </c>
      <c r="C83" s="25" t="s">
        <v>56</v>
      </c>
      <c r="D83" s="25">
        <v>2</v>
      </c>
      <c r="E83" s="25" t="s">
        <v>57</v>
      </c>
      <c r="F83" s="25">
        <v>3</v>
      </c>
      <c r="G83" s="25" t="s">
        <v>50</v>
      </c>
      <c r="H83" s="25">
        <f t="shared" si="10"/>
        <v>2</v>
      </c>
    </row>
    <row r="84" spans="1:27" x14ac:dyDescent="0.35">
      <c r="A84" s="24" t="s">
        <v>40</v>
      </c>
      <c r="B84" s="25">
        <f>SUMPRODUCT(M2:M46, P2:P46)</f>
        <v>2</v>
      </c>
      <c r="C84" s="25" t="s">
        <v>56</v>
      </c>
      <c r="D84" s="25">
        <v>2</v>
      </c>
      <c r="E84" s="25" t="s">
        <v>57</v>
      </c>
      <c r="F84" s="25">
        <v>3</v>
      </c>
      <c r="G84" s="25" t="s">
        <v>50</v>
      </c>
      <c r="H84" s="25">
        <f t="shared" si="10"/>
        <v>3</v>
      </c>
    </row>
    <row r="85" spans="1:27" x14ac:dyDescent="0.35">
      <c r="A85" s="24" t="s">
        <v>41</v>
      </c>
      <c r="B85" s="25">
        <f>SUMPRODUCT(N2:N46, P2:P46)</f>
        <v>3</v>
      </c>
      <c r="C85" s="25" t="s">
        <v>56</v>
      </c>
      <c r="D85" s="25">
        <v>2</v>
      </c>
      <c r="E85" s="25" t="s">
        <v>57</v>
      </c>
      <c r="F85" s="25">
        <v>3</v>
      </c>
      <c r="G85" s="25" t="s">
        <v>50</v>
      </c>
      <c r="H85" s="25">
        <f t="shared" si="10"/>
        <v>2</v>
      </c>
    </row>
    <row r="88" spans="1:27" ht="15.5" x14ac:dyDescent="0.35">
      <c r="A88" s="36"/>
      <c r="B88" s="39" t="s">
        <v>62</v>
      </c>
      <c r="C88" s="39"/>
      <c r="D88" s="37"/>
      <c r="E88" s="38"/>
      <c r="F88" s="40"/>
      <c r="G88" s="40"/>
      <c r="H88" s="40"/>
      <c r="I88" s="40"/>
      <c r="J88" s="40"/>
      <c r="K88" s="40"/>
      <c r="L88" s="40"/>
      <c r="M88" s="40"/>
      <c r="N88" s="40"/>
      <c r="O88" s="40"/>
      <c r="P88" s="40"/>
      <c r="Q88" s="40"/>
      <c r="R88" s="40"/>
      <c r="S88" s="40"/>
      <c r="T88" s="40"/>
      <c r="U88" s="40"/>
      <c r="V88" s="40"/>
      <c r="W88" s="40"/>
      <c r="X88" s="40"/>
      <c r="Y88" s="40"/>
      <c r="Z88" s="40"/>
      <c r="AA88" s="40"/>
    </row>
    <row r="89" spans="1:27" x14ac:dyDescent="0.35">
      <c r="A89" s="26" t="s">
        <v>53</v>
      </c>
      <c r="B89" s="26" t="s">
        <v>66</v>
      </c>
      <c r="C89" s="27" t="s">
        <v>63</v>
      </c>
      <c r="D89" s="27" t="s">
        <v>49</v>
      </c>
      <c r="E89" s="27" t="s">
        <v>64</v>
      </c>
      <c r="F89" s="27" t="s">
        <v>49</v>
      </c>
      <c r="G89" s="27" t="s">
        <v>65</v>
      </c>
    </row>
    <row r="90" spans="1:27" x14ac:dyDescent="0.35">
      <c r="A90" s="24" t="s">
        <v>27</v>
      </c>
      <c r="B90" s="24">
        <f>SUMPRODUCT(F2:F46, Q2:Q46)</f>
        <v>4</v>
      </c>
      <c r="C90" s="25">
        <f>SUMPRODUCT(F2:F46, $E$2:$E$46)</f>
        <v>33.5</v>
      </c>
      <c r="D90" s="25" t="s">
        <v>56</v>
      </c>
      <c r="E90" s="25">
        <v>33</v>
      </c>
      <c r="F90" s="25" t="s">
        <v>57</v>
      </c>
      <c r="G90" s="25">
        <v>37</v>
      </c>
    </row>
    <row r="91" spans="1:27" x14ac:dyDescent="0.35">
      <c r="A91" s="24" t="s">
        <v>28</v>
      </c>
      <c r="B91" s="24">
        <f>SUMPRODUCT(G2:G46, Q2:Q46)</f>
        <v>4</v>
      </c>
      <c r="C91" s="25">
        <f>SUMPRODUCT(G2:G46, $E$2:$E$46)</f>
        <v>33.5</v>
      </c>
      <c r="D91" s="25" t="s">
        <v>56</v>
      </c>
      <c r="E91" s="25">
        <v>33</v>
      </c>
      <c r="F91" s="25" t="s">
        <v>57</v>
      </c>
      <c r="G91" s="25">
        <v>37</v>
      </c>
    </row>
    <row r="92" spans="1:27" x14ac:dyDescent="0.35">
      <c r="A92" s="24" t="s">
        <v>29</v>
      </c>
      <c r="B92" s="24">
        <f>SUMPRODUCT(H2:H46, Q2:Q46)</f>
        <v>5</v>
      </c>
      <c r="C92" s="25">
        <f>SUMPRODUCT(H2:H46, $E$2:$E$46)</f>
        <v>37</v>
      </c>
      <c r="D92" s="25" t="s">
        <v>56</v>
      </c>
      <c r="E92" s="25">
        <v>33</v>
      </c>
      <c r="F92" s="25" t="s">
        <v>57</v>
      </c>
      <c r="G92" s="25">
        <v>37</v>
      </c>
    </row>
    <row r="93" spans="1:27" x14ac:dyDescent="0.35">
      <c r="A93" s="24" t="s">
        <v>36</v>
      </c>
      <c r="B93" s="24">
        <f>SUMPRODUCT(I2:I46, Q2:Q46)</f>
        <v>4</v>
      </c>
      <c r="C93" s="25">
        <f>SUMPRODUCT(I2:I46, $E$2:$E$46)</f>
        <v>35</v>
      </c>
      <c r="D93" s="25" t="s">
        <v>56</v>
      </c>
      <c r="E93" s="25">
        <v>33</v>
      </c>
      <c r="F93" s="25" t="s">
        <v>57</v>
      </c>
      <c r="G93" s="25">
        <v>37</v>
      </c>
    </row>
    <row r="94" spans="1:27" x14ac:dyDescent="0.35">
      <c r="A94" s="24" t="s">
        <v>37</v>
      </c>
      <c r="B94" s="24">
        <f>SUMPRODUCT(J2:J46, Q2:Q46)</f>
        <v>4</v>
      </c>
      <c r="C94" s="25">
        <f>SUMPRODUCT(J2:J46, $E$2:$E$46)</f>
        <v>33.5</v>
      </c>
      <c r="D94" s="25" t="s">
        <v>56</v>
      </c>
      <c r="E94" s="25">
        <v>33</v>
      </c>
      <c r="F94" s="25" t="s">
        <v>57</v>
      </c>
      <c r="G94" s="25">
        <v>37</v>
      </c>
    </row>
    <row r="95" spans="1:27" x14ac:dyDescent="0.35">
      <c r="A95" s="24" t="s">
        <v>38</v>
      </c>
      <c r="B95" s="24">
        <f>SUMPRODUCT(K2:K46, Q2:Q46)</f>
        <v>4</v>
      </c>
      <c r="C95" s="25">
        <f>SUMPRODUCT(K2:K46, $E$2:$E$46)</f>
        <v>34.200000000000003</v>
      </c>
      <c r="D95" s="25" t="s">
        <v>56</v>
      </c>
      <c r="E95" s="25">
        <v>33</v>
      </c>
      <c r="F95" s="25" t="s">
        <v>57</v>
      </c>
      <c r="G95" s="25">
        <v>37</v>
      </c>
    </row>
    <row r="96" spans="1:27" x14ac:dyDescent="0.35">
      <c r="A96" s="24" t="s">
        <v>39</v>
      </c>
      <c r="B96" s="24">
        <f>SUMPRODUCT(L2:L46, Q2:Q46)</f>
        <v>4</v>
      </c>
      <c r="C96" s="25">
        <f>SUMPRODUCT(L2:L46, $E$2:$E$46)</f>
        <v>34.1</v>
      </c>
      <c r="D96" s="25" t="s">
        <v>56</v>
      </c>
      <c r="E96" s="25">
        <v>33</v>
      </c>
      <c r="F96" s="25" t="s">
        <v>57</v>
      </c>
      <c r="G96" s="25">
        <v>37</v>
      </c>
    </row>
    <row r="97" spans="1:27" x14ac:dyDescent="0.35">
      <c r="A97" s="24" t="s">
        <v>40</v>
      </c>
      <c r="B97" s="24">
        <f>SUMPRODUCT(M2:M46, Q2:Q46)</f>
        <v>4</v>
      </c>
      <c r="C97" s="25">
        <f>SUMPRODUCT(M2:M46, $E$2:$E$46)</f>
        <v>36.799999999999997</v>
      </c>
      <c r="D97" s="25" t="s">
        <v>56</v>
      </c>
      <c r="E97" s="25">
        <v>33</v>
      </c>
      <c r="F97" s="25" t="s">
        <v>57</v>
      </c>
      <c r="G97" s="25">
        <v>37</v>
      </c>
    </row>
    <row r="98" spans="1:27" x14ac:dyDescent="0.35">
      <c r="A98" s="24" t="s">
        <v>41</v>
      </c>
      <c r="B98" s="24">
        <f>SUMPRODUCT(N2:N46, Q2:Q46)</f>
        <v>5</v>
      </c>
      <c r="C98" s="25">
        <f>SUMPRODUCT(N2:N46, $E$2:$E$46)</f>
        <v>36.299999999999997</v>
      </c>
      <c r="D98" s="25" t="s">
        <v>56</v>
      </c>
      <c r="E98" s="25">
        <v>33</v>
      </c>
      <c r="F98" s="25" t="s">
        <v>57</v>
      </c>
      <c r="G98" s="25">
        <v>37</v>
      </c>
    </row>
    <row r="101" spans="1:27" ht="15.5" x14ac:dyDescent="0.35">
      <c r="A101" s="36"/>
      <c r="B101" s="39" t="s">
        <v>67</v>
      </c>
      <c r="C101" s="39"/>
      <c r="D101" s="37"/>
      <c r="E101" s="38"/>
      <c r="F101" s="40"/>
      <c r="G101" s="40"/>
      <c r="H101" s="40"/>
      <c r="I101" s="40"/>
      <c r="J101" s="40"/>
      <c r="K101" s="40"/>
      <c r="L101" s="40"/>
      <c r="M101" s="40"/>
      <c r="N101" s="40"/>
      <c r="O101" s="40"/>
      <c r="P101" s="40"/>
      <c r="Q101" s="40"/>
      <c r="R101" s="40"/>
      <c r="S101" s="40"/>
      <c r="T101" s="40"/>
      <c r="U101" s="40"/>
      <c r="V101" s="40"/>
      <c r="W101" s="40"/>
      <c r="X101" s="40"/>
      <c r="Y101" s="40"/>
      <c r="Z101" s="40"/>
      <c r="AA101" s="40"/>
    </row>
    <row r="102" spans="1:27" x14ac:dyDescent="0.35">
      <c r="A102" s="26" t="s">
        <v>53</v>
      </c>
      <c r="B102" s="27" t="s">
        <v>68</v>
      </c>
      <c r="C102" s="27" t="s">
        <v>49</v>
      </c>
      <c r="D102" s="27" t="s">
        <v>69</v>
      </c>
    </row>
    <row r="103" spans="1:27" x14ac:dyDescent="0.35">
      <c r="A103" s="24" t="s">
        <v>27</v>
      </c>
      <c r="B103" s="25">
        <f>SUMPRODUCT(F2:F46, R2:R46)</f>
        <v>1</v>
      </c>
      <c r="C103" s="25" t="s">
        <v>56</v>
      </c>
      <c r="D103" s="25">
        <v>1</v>
      </c>
    </row>
    <row r="104" spans="1:27" x14ac:dyDescent="0.35">
      <c r="A104" s="24" t="s">
        <v>28</v>
      </c>
      <c r="B104" s="25">
        <f>SUMPRODUCT(G2:G46, R2:R46)</f>
        <v>1</v>
      </c>
      <c r="C104" s="25" t="s">
        <v>56</v>
      </c>
      <c r="D104" s="25">
        <v>1</v>
      </c>
    </row>
    <row r="105" spans="1:27" x14ac:dyDescent="0.35">
      <c r="A105" s="24" t="s">
        <v>29</v>
      </c>
      <c r="B105" s="25">
        <f>SUMPRODUCT(H2:H46, R2:R46)</f>
        <v>1</v>
      </c>
      <c r="C105" s="25" t="s">
        <v>56</v>
      </c>
      <c r="D105" s="25">
        <v>1</v>
      </c>
    </row>
    <row r="106" spans="1:27" x14ac:dyDescent="0.35">
      <c r="A106" s="24" t="s">
        <v>36</v>
      </c>
      <c r="B106" s="25">
        <f>SUMPRODUCT(I2:I46, R2:R46)</f>
        <v>1</v>
      </c>
      <c r="C106" s="25" t="s">
        <v>56</v>
      </c>
      <c r="D106" s="25">
        <v>1</v>
      </c>
    </row>
    <row r="107" spans="1:27" x14ac:dyDescent="0.35">
      <c r="A107" s="24" t="s">
        <v>37</v>
      </c>
      <c r="B107" s="25">
        <f>SUMPRODUCT(J2:J46, R2:R46)</f>
        <v>1</v>
      </c>
      <c r="C107" s="25" t="s">
        <v>56</v>
      </c>
      <c r="D107" s="25">
        <v>1</v>
      </c>
    </row>
    <row r="108" spans="1:27" x14ac:dyDescent="0.35">
      <c r="A108" s="24" t="s">
        <v>38</v>
      </c>
      <c r="B108" s="25">
        <f>SUMPRODUCT(K2:K46, R2:R46)</f>
        <v>1</v>
      </c>
      <c r="C108" s="25" t="s">
        <v>56</v>
      </c>
      <c r="D108" s="25">
        <v>1</v>
      </c>
    </row>
    <row r="109" spans="1:27" x14ac:dyDescent="0.35">
      <c r="A109" s="24" t="s">
        <v>39</v>
      </c>
      <c r="B109" s="25">
        <f>SUMPRODUCT(L2:L46, R2:R46)</f>
        <v>1</v>
      </c>
      <c r="C109" s="25" t="s">
        <v>56</v>
      </c>
      <c r="D109" s="25">
        <v>1</v>
      </c>
    </row>
    <row r="110" spans="1:27" x14ac:dyDescent="0.35">
      <c r="A110" s="24" t="s">
        <v>40</v>
      </c>
      <c r="B110" s="25">
        <f>SUMPRODUCT(M2:M46, R2:R46)</f>
        <v>1</v>
      </c>
      <c r="C110" s="25" t="s">
        <v>56</v>
      </c>
      <c r="D110" s="25">
        <v>1</v>
      </c>
    </row>
    <row r="111" spans="1:27" x14ac:dyDescent="0.35">
      <c r="A111" s="24" t="s">
        <v>41</v>
      </c>
      <c r="B111" s="25">
        <f>SUMPRODUCT(N2:N46, R2:R46)</f>
        <v>1</v>
      </c>
      <c r="C111" s="25" t="s">
        <v>56</v>
      </c>
      <c r="D111" s="25">
        <v>1</v>
      </c>
    </row>
    <row r="114" spans="1:27" x14ac:dyDescent="0.35">
      <c r="A114" s="41"/>
      <c r="B114" s="42" t="s">
        <v>71</v>
      </c>
      <c r="C114" s="42"/>
      <c r="D114" s="37"/>
      <c r="E114" s="38"/>
      <c r="F114" s="40"/>
      <c r="G114" s="40"/>
      <c r="H114" s="40"/>
      <c r="I114" s="40"/>
      <c r="J114" s="40"/>
      <c r="K114" s="40"/>
      <c r="L114" s="40"/>
      <c r="M114" s="40"/>
      <c r="N114" s="40"/>
      <c r="O114" s="40"/>
      <c r="P114" s="40"/>
      <c r="Q114" s="40"/>
      <c r="R114" s="40"/>
      <c r="S114" s="40"/>
      <c r="T114" s="40"/>
      <c r="U114" s="40"/>
      <c r="V114" s="40"/>
      <c r="W114" s="40"/>
      <c r="X114" s="40"/>
      <c r="Y114" s="40"/>
      <c r="Z114" s="40"/>
      <c r="AA114" s="40"/>
    </row>
    <row r="115" spans="1:27" x14ac:dyDescent="0.35">
      <c r="A115" s="26" t="s">
        <v>53</v>
      </c>
      <c r="B115" s="27" t="s">
        <v>0</v>
      </c>
      <c r="C115" s="27" t="s">
        <v>2</v>
      </c>
      <c r="D115" s="27" t="s">
        <v>3</v>
      </c>
      <c r="E115" s="27" t="s">
        <v>4</v>
      </c>
      <c r="F115" s="27" t="s">
        <v>5</v>
      </c>
      <c r="G115" s="27" t="s">
        <v>6</v>
      </c>
      <c r="H115" s="27" t="s">
        <v>7</v>
      </c>
      <c r="I115" s="27" t="s">
        <v>9</v>
      </c>
      <c r="J115" s="27" t="s">
        <v>26</v>
      </c>
      <c r="K115" s="27" t="s">
        <v>12</v>
      </c>
      <c r="L115" s="27" t="s">
        <v>10</v>
      </c>
      <c r="M115" s="27" t="s">
        <v>11</v>
      </c>
      <c r="N115" s="27" t="s">
        <v>8</v>
      </c>
      <c r="O115" s="27" t="s">
        <v>13</v>
      </c>
    </row>
    <row r="116" spans="1:27" x14ac:dyDescent="0.35">
      <c r="A116" s="24" t="s">
        <v>27</v>
      </c>
      <c r="B116" s="25" cm="1">
        <f t="array" ref="B116">SUMPRODUCT((F2:F46=1)*(B2:B46="Saudi Arabian")*(S2:S46=1))</f>
        <v>1</v>
      </c>
      <c r="C116" s="25" cm="1">
        <f t="array" ref="C116">SUMPRODUCT((F2:F46=1)*(B2:B46="Romanian")*(S2:S46=1))</f>
        <v>0</v>
      </c>
      <c r="D116" s="25" cm="1">
        <f t="array" ref="D116">SUMPRODUCT((F2:F46=1)*(B2:B46="Chinese")*(S2:S46=1))</f>
        <v>2</v>
      </c>
      <c r="E116" s="25" cm="1">
        <f t="array" ref="E116">SUMPRODUCT((F2:F46=1)*(B2:B46="Spanish")*(S2:S46=1))</f>
        <v>0</v>
      </c>
      <c r="F116" s="25" cm="1">
        <f t="array" ref="F116">SUMPRODUCT((F2:F46=1)*(B2:B46="German")*(S2:S46=1))</f>
        <v>0</v>
      </c>
      <c r="G116" s="25" cm="1">
        <f t="array" ref="G116">SUMPRODUCT((F2:F46=1)*(B2:B46="Lithuanian")*(S2:S46=1))</f>
        <v>0</v>
      </c>
      <c r="H116" s="25" cm="1">
        <f t="array" ref="H116">SUMPRODUCT((F2:F46=1)*(B2:B46="Russian")*(S2:S46=1))</f>
        <v>0</v>
      </c>
      <c r="I116" s="25" cm="1">
        <f t="array" ref="I116">SUMPRODUCT((F2:F46=1)*(B2:B46="Indian")*(S2:S46=1))</f>
        <v>0</v>
      </c>
      <c r="J116" s="25" cm="1">
        <f t="array" ref="J116">SUMPRODUCT((F2:F46=1)*(B2:B46="Vietnamese")*(S2:S46=1))</f>
        <v>1</v>
      </c>
      <c r="K116" s="25" cm="1">
        <f t="array" ref="K116">SUMPRODUCT((F2:F46=1)*(B2:B46="Turkish")*(S2:S46=1))</f>
        <v>0</v>
      </c>
      <c r="L116" s="25" cm="1">
        <f t="array" ref="L116">SUMPRODUCT((F2:F46=1)*(B2:B46="Bulgarian")*(S2:S46=1))</f>
        <v>0</v>
      </c>
      <c r="M116" s="25" cm="1">
        <f t="array" ref="M116">SUMPRODUCT((F2:F46=1)*(B2:B46="Japanese")*(S2:S46=1))</f>
        <v>0</v>
      </c>
      <c r="N116" s="25" cm="1">
        <f t="array" ref="N116">SUMPRODUCT((F2:F46=1)*(B2:B46="Mongolian")*(S2:S46=1))</f>
        <v>0</v>
      </c>
      <c r="O116" s="25" cm="1">
        <f t="array" ref="O116">SUMPRODUCT((F2:F46=1)*(B2:B46="Iranian")*(S2:S46=1))</f>
        <v>0</v>
      </c>
    </row>
    <row r="117" spans="1:27" x14ac:dyDescent="0.35">
      <c r="A117" s="24" t="s">
        <v>28</v>
      </c>
      <c r="B117" s="25" cm="1">
        <f t="array" ref="B117">SUMPRODUCT((G2:G46=1)*(B2:B46="Saudi Arabian")*(S2:S46=1))</f>
        <v>1</v>
      </c>
      <c r="C117" s="25" cm="1">
        <f t="array" ref="C117">SUMPRODUCT((G2:G46=1)*(B2:B46="Romanian")*(S2:S46=1))</f>
        <v>0</v>
      </c>
      <c r="D117" s="25" cm="1">
        <f t="array" ref="D117">SUMPRODUCT((G2:G46=1)*(B2:B46="Chinese")*(S2:S46=1))</f>
        <v>1</v>
      </c>
      <c r="E117" s="25" cm="1">
        <f t="array" ref="E117">SUMPRODUCT((G2:G46=1)*(B2:B46="Spanish")*(S2:S46=1))</f>
        <v>0</v>
      </c>
      <c r="F117" s="25" cm="1">
        <f t="array" ref="F117">SUMPRODUCT((G2:G46=1)*(B2:B46="German")*(S2:S46=1))</f>
        <v>0</v>
      </c>
      <c r="G117" s="25" cm="1">
        <f t="array" ref="G117">SUMPRODUCT((G2:G46=1)*(B2:B46="Lithunian")*(S2:S46=1))</f>
        <v>0</v>
      </c>
      <c r="H117" s="25" cm="1">
        <f t="array" ref="H117">SUMPRODUCT((G2:G46=1)*(B2:B46="Russian")*(S2:S46=1))</f>
        <v>1</v>
      </c>
      <c r="I117" s="25" cm="1">
        <f t="array" ref="I117">SUMPRODUCT((G2:G46=1)*(B2:B46="Indian")*(S2:S46=1))</f>
        <v>0</v>
      </c>
      <c r="J117" s="25" cm="1">
        <f t="array" ref="J117">SUMPRODUCT((G2:G46=1)*(B2:B46="Vietnamese")*(S2:S46=1))</f>
        <v>0</v>
      </c>
      <c r="K117" s="25" cm="1">
        <f t="array" ref="K117">SUMPRODUCT((G2:G46=1)*(B2:B46="Turkish")*(S2:S46=1))</f>
        <v>0</v>
      </c>
      <c r="L117" s="25" cm="1">
        <f t="array" ref="L117">SUMPRODUCT((G2:G46=1)*(B2:B46="Bulgarian")*(S2:S46=1))</f>
        <v>0</v>
      </c>
      <c r="M117" s="25" cm="1">
        <f t="array" ref="M117">SUMPRODUCT((G2:G46=1)*(B2:B46="Japanese")*(S2:S46=1))</f>
        <v>1</v>
      </c>
      <c r="N117" s="25" cm="1">
        <f t="array" ref="N117">SUMPRODUCT((G2:G46=1)*(B2:B46="Mongolian")*(S2:S46=1))</f>
        <v>0</v>
      </c>
      <c r="O117" s="25" cm="1">
        <f t="array" ref="O117">SUMPRODUCT((G2:G46=1)*(B2:B46="Iranian")*(S2:S46=1))</f>
        <v>0</v>
      </c>
    </row>
    <row r="118" spans="1:27" x14ac:dyDescent="0.35">
      <c r="A118" s="24" t="s">
        <v>29</v>
      </c>
      <c r="B118" s="25" cm="1">
        <f t="array" ref="B118">SUMPRODUCT((H2:H46=1)*(B2:B46="Saudi Arabian")*(S2:S46=1))</f>
        <v>0</v>
      </c>
      <c r="C118" s="25" cm="1">
        <f t="array" ref="C118">SUMPRODUCT((H2:H46=1)*(B2:B46="Romanian")*(S2:S46=1))</f>
        <v>0</v>
      </c>
      <c r="D118" s="25" cm="1">
        <f t="array" ref="D118">SUMPRODUCT((H2:H46=1)*(B2:B46="Chinese")*(S2:S46=1))</f>
        <v>2</v>
      </c>
      <c r="E118" s="25" cm="1">
        <f t="array" ref="E118">SUMPRODUCT((H2:H46=1)*(B2:B46="Spanish")*(S2:S46=1))</f>
        <v>1</v>
      </c>
      <c r="F118" s="25" cm="1">
        <f t="array" ref="F118">SUMPRODUCT((H2:H46=1)*(B2:B46="German")*(S2:S46=1))</f>
        <v>0</v>
      </c>
      <c r="G118" s="25" cm="1">
        <f t="array" ref="G118">SUMPRODUCT((H2:H46=1)*(B2:B46="Lithuanian")*(S2:S46=1))</f>
        <v>1</v>
      </c>
      <c r="H118" s="25" cm="1">
        <f t="array" ref="H118">SUMPRODUCT((H2:H46=1)*(B2:B46="Russian")*(S2:S46=1))</f>
        <v>0</v>
      </c>
      <c r="I118" s="25" cm="1">
        <f t="array" ref="I118">SUMPRODUCT((H2:H46=1)*(B2:B46="Indian")*(S2:S46=1))</f>
        <v>0</v>
      </c>
      <c r="J118" s="25" cm="1">
        <f t="array" ref="J118">SUMPRODUCT((H2:H46=1)*(B2:B46="Vietnamese")*(S2:S46=1))</f>
        <v>0</v>
      </c>
      <c r="K118" s="25" cm="1">
        <f t="array" ref="K118">SUMPRODUCT((H2:H46=1)*(B2:B46="Turkish")*(S2:S46=1))</f>
        <v>0</v>
      </c>
      <c r="L118" s="25" cm="1">
        <f t="array" ref="L118">SUMPRODUCT((H2:H46=1)*(B2:B46="Bulgarian")*(S2:S46=1))</f>
        <v>0</v>
      </c>
      <c r="M118" s="25" cm="1">
        <f t="array" ref="M118">SUMPRODUCT((H2:H46=1)*(B2:B46="Japanese")*(S2:S46=1))</f>
        <v>0</v>
      </c>
      <c r="N118" s="25" cm="1">
        <f t="array" ref="N118">SUMPRODUCT((H2:H46=1)*(B2:B46="Mongolian")*(S2:S46=1))</f>
        <v>0</v>
      </c>
      <c r="O118" s="25" cm="1">
        <f t="array" ref="O118">SUMPRODUCT((H2:H46=1)*(B2:B46="Iranian")*(S2:S46=1))</f>
        <v>0</v>
      </c>
    </row>
    <row r="119" spans="1:27" x14ac:dyDescent="0.35">
      <c r="A119" s="24" t="s">
        <v>36</v>
      </c>
      <c r="B119" s="25" cm="1">
        <f t="array" ref="B119">SUMPRODUCT((I2:I46=1)*(B2:B46="Saudi Arabian")*(S2:S46=1))</f>
        <v>0</v>
      </c>
      <c r="C119" s="25" cm="1">
        <f t="array" ref="C119">SUMPRODUCT((I2:I46=1)*(B2:B46="Romanian")*(S2:S46=1))</f>
        <v>0</v>
      </c>
      <c r="D119" s="25" cm="1">
        <f t="array" ref="D119">SUMPRODUCT((I2:I46=1)*(B2:B46="Chinese")*(S2:S46=1))</f>
        <v>1</v>
      </c>
      <c r="E119" s="25" cm="1">
        <f t="array" ref="E119">SUMPRODUCT((I2:I46=1)*(B2:B46="Spanish")*(S2:S46=1))</f>
        <v>0</v>
      </c>
      <c r="F119" s="25" cm="1">
        <f t="array" ref="F119">SUMPRODUCT((I2:I46=1)*(B2:B46="German")*(S2:S46=1))</f>
        <v>0</v>
      </c>
      <c r="G119" s="25" cm="1">
        <f t="array" ref="G119">SUMPRODUCT((I2:I46=1)*(B2:B46="Lithuanian")*(S2:S46=1))</f>
        <v>0</v>
      </c>
      <c r="H119" s="25" cm="1">
        <f t="array" ref="H119">SUMPRODUCT((I2:I46=1)*(B2:B46="Russian")*(S2:S46=1))</f>
        <v>0</v>
      </c>
      <c r="I119" s="25" cm="1">
        <f t="array" ref="I119">SUMPRODUCT((I2:I46=1)*(B2:B46="Indian")*(S2:S46=1))</f>
        <v>0</v>
      </c>
      <c r="J119" s="25" cm="1">
        <f t="array" ref="J119">SUMPRODUCT((I2:I46=1)*(B2:B46="Vietnamese")*(S2:S46=1))</f>
        <v>1</v>
      </c>
      <c r="K119" s="25" cm="1">
        <f t="array" ref="K119">SUMPRODUCT((I2:I46=1)*(B2:B46="Turkish")*(S2:S46=1))</f>
        <v>1</v>
      </c>
      <c r="L119" s="25" cm="1">
        <f t="array" ref="L119">SUMPRODUCT((I2:I46=1)*(B2:B46="Bulgarian")*(S2:S46=1))</f>
        <v>1</v>
      </c>
      <c r="M119" s="25" cm="1">
        <f t="array" ref="M119">SUMPRODUCT((I2:I46=1)*(B2:B46="Japanese")*(S2:S46=1))</f>
        <v>0</v>
      </c>
      <c r="N119" s="25" cm="1">
        <f t="array" ref="N119">SUMPRODUCT((I2:I46=1)*(B2:B46="Mongolian")*(S2:S46=1))</f>
        <v>0</v>
      </c>
      <c r="O119" s="25" cm="1">
        <f t="array" ref="O119">SUMPRODUCT((I2:I46=1)*(B2:B46="Iranian")*(S2:S46=1))</f>
        <v>0</v>
      </c>
    </row>
    <row r="120" spans="1:27" x14ac:dyDescent="0.35">
      <c r="A120" s="24" t="s">
        <v>37</v>
      </c>
      <c r="B120" s="25" cm="1">
        <f t="array" ref="B120">SUMPRODUCT((J2:J46=1)*(B2:B46="Saudi Arabian")*(S2:S46=1))</f>
        <v>0</v>
      </c>
      <c r="C120" s="25" cm="1">
        <f t="array" ref="C120">SUMPRODUCT((J2:J46=1)*(B2:B46="Romanian")*(S2:S46=1))</f>
        <v>0</v>
      </c>
      <c r="D120" s="25" cm="1">
        <f t="array" ref="D120">SUMPRODUCT((J2:J46=1)*(B2:B46="Chinese")*(S2:S46=1))</f>
        <v>3</v>
      </c>
      <c r="E120" s="25" cm="1">
        <f t="array" ref="E120">SUMPRODUCT((J2:J46=1)*(B2:B46="Spanish")*(S2:S46=1))</f>
        <v>0</v>
      </c>
      <c r="F120" s="25" cm="1">
        <f t="array" ref="F120">SUMPRODUCT((J2:J46=1)*(B2:B46="German")*(S2:S46=1))</f>
        <v>0</v>
      </c>
      <c r="G120" s="25" cm="1">
        <f t="array" ref="G120">SUMPRODUCT((J2:J46=1)*(B2:B46="Lithuanian")*(S2:S46=1))</f>
        <v>0</v>
      </c>
      <c r="H120" s="25" cm="1">
        <f t="array" ref="H120">SUMPRODUCT((J2:J46=1)*(B2:B46="Russian")*(S2:S46=1))</f>
        <v>0</v>
      </c>
      <c r="I120" s="25" cm="1">
        <f t="array" ref="I120">SUMPRODUCT((J2:J46=1)*(B2:B46="Indian")*(S2:S46=1))</f>
        <v>0</v>
      </c>
      <c r="J120" s="25" cm="1">
        <f t="array" ref="J120">SUMPRODUCT((J2:J46=1)*(B2:B46="Vietnamese")*(S2:S46=1))</f>
        <v>0</v>
      </c>
      <c r="K120" s="25" cm="1">
        <f t="array" ref="K120">SUMPRODUCT((J2:J46=1)*(B2:B46="Turkish")*(S2:S46=1))</f>
        <v>0</v>
      </c>
      <c r="L120" s="25" cm="1">
        <f t="array" ref="L120">SUMPRODUCT((J2:J46=1)*(B2:B46="Bulgarian")*(S2:S46=1))</f>
        <v>0</v>
      </c>
      <c r="M120" s="25" cm="1">
        <f t="array" ref="M120">SUMPRODUCT((J2:J46=1)*(B2:B46="Japanese")*(S2:S46=1))</f>
        <v>0</v>
      </c>
      <c r="N120" s="25" cm="1">
        <f t="array" ref="N120">SUMPRODUCT((J2:J46=1)*(B2:B46="Mongolian")*(S2:S46=1))</f>
        <v>0</v>
      </c>
      <c r="O120" s="25" cm="1">
        <f t="array" ref="O120">SUMPRODUCT((K2:K46=1)*(B2:B46="Iranian")*(S2:S46=1))</f>
        <v>0</v>
      </c>
    </row>
    <row r="121" spans="1:27" x14ac:dyDescent="0.35">
      <c r="A121" s="24" t="s">
        <v>38</v>
      </c>
      <c r="B121" s="25" cm="1">
        <f t="array" ref="B121">SUMPRODUCT((K2:K46=1)*(B2:B46="Saudi Arabian")*(S2:S46=1))</f>
        <v>1</v>
      </c>
      <c r="C121" s="25" cm="1">
        <f t="array" ref="C121">SUMPRODUCT((K2:K46=1)*(B2:B46="Romanian")*(S2:S46=1))</f>
        <v>1</v>
      </c>
      <c r="D121" s="25" cm="1">
        <f t="array" ref="D121">SUMPRODUCT((K2:K46=1)*(B2:B46="Chinese")*(S2:S46=1))</f>
        <v>0</v>
      </c>
      <c r="E121" s="25" cm="1">
        <f t="array" ref="E121">SUMPRODUCT((K2:K46=1)*(B2:B46="Spanish")*(S2:S46=1))</f>
        <v>0</v>
      </c>
      <c r="F121" s="25" cm="1">
        <f t="array" ref="F121">SUMPRODUCT((K2:K46=1)*(B2:B46="German")*(S2:S46=1))</f>
        <v>0</v>
      </c>
      <c r="G121" s="25" cm="1">
        <f t="array" ref="G121">SUMPRODUCT((K2:K46=1)*(B2:B46="Lithuanian")*(S2:S46=1))</f>
        <v>0</v>
      </c>
      <c r="H121" s="25" cm="1">
        <f t="array" ref="H121">SUMPRODUCT((K2:K46=1)*(B2:B46="Russian")*(S2:S46=1))</f>
        <v>1</v>
      </c>
      <c r="I121" s="25" cm="1">
        <f t="array" ref="I121">SUMPRODUCT((K2:K46=1)*(B2:B46="Indian")*(S2:S46=1))</f>
        <v>1</v>
      </c>
      <c r="J121" s="25" cm="1">
        <f t="array" ref="J121">SUMPRODUCT((K2:K46=1)*(B2:B46="Vietnamese")*(S2:S46=1))</f>
        <v>0</v>
      </c>
      <c r="K121" s="25" cm="1">
        <f t="array" ref="K121">SUMPRODUCT((K2:K46=1)*(B2:B46="Turkish")*(S2:S46=1))</f>
        <v>0</v>
      </c>
      <c r="L121" s="25" cm="1">
        <f t="array" ref="L121">SUMPRODUCT((K2:K46=1)*(B2:B46="Bulgarian")*(S2:S46=1))</f>
        <v>0</v>
      </c>
      <c r="M121" s="25" cm="1">
        <f t="array" ref="M121">SUMPRODUCT((K2:K46=1)*(B2:B46="Japanese")*(S2:S46=1))</f>
        <v>0</v>
      </c>
      <c r="N121" s="25" cm="1">
        <f t="array" ref="N121">SUMPRODUCT((K2:K46=1)*(B2:B46="Mongolian")*(S2:S46=1))</f>
        <v>0</v>
      </c>
      <c r="O121" s="25" cm="1">
        <f t="array" ref="O121">SUMPRODUCT((K2:K46=1)*(B2:B46="Iranian")*(S2:S46=1))</f>
        <v>0</v>
      </c>
    </row>
    <row r="122" spans="1:27" x14ac:dyDescent="0.35">
      <c r="A122" s="24" t="s">
        <v>39</v>
      </c>
      <c r="B122" s="25" cm="1">
        <f t="array" ref="B122">SUMPRODUCT((L2:L46=1)*(B2:B46="Saud Arabian")*(S2:S46=1))</f>
        <v>0</v>
      </c>
      <c r="C122" s="25" cm="1">
        <f t="array" ref="C122">SUMPRODUCT((L2:L46=1)*(B2:B46="Romanian")*(S2:S46=1))</f>
        <v>0</v>
      </c>
      <c r="D122" s="25" cm="1">
        <f t="array" ref="D122">SUMPRODUCT((L2:L46=1)*(B2:B46="Chinese")*(S2:S46=1))</f>
        <v>4</v>
      </c>
      <c r="E122" s="25" cm="1">
        <f t="array" ref="E122">SUMPRODUCT((L2:L46=1)*(B2:B46="Spanish")*(S2:S46=1))</f>
        <v>0</v>
      </c>
      <c r="F122" s="25" cm="1">
        <f t="array" ref="F122">SUMPRODUCT((L2:L46=1)*(B2:B46="German")*(S2:S46=1))</f>
        <v>0</v>
      </c>
      <c r="G122" s="25" cm="1">
        <f t="array" ref="G122">SUMPRODUCT((L2:L46=1)*(B2:B46="Lithuanian")*(S2:S46=1))</f>
        <v>0</v>
      </c>
      <c r="H122" s="25" cm="1">
        <f t="array" ref="H122">SUMPRODUCT((L2:L46=1)*(B2:B46="Russian")*(S2:S46=1))</f>
        <v>0</v>
      </c>
      <c r="I122" s="25" cm="1">
        <f t="array" ref="I122">SUMPRODUCT((L2:L46=1)*(B2:B46="Indian")*(S2:S46=1))</f>
        <v>0</v>
      </c>
      <c r="J122" s="25" cm="1">
        <f t="array" ref="J122">SUMPRODUCT((L2:L46=1)*(B2:B46="Vietnamese")*(S2:S46=1))</f>
        <v>0</v>
      </c>
      <c r="K122" s="25" cm="1">
        <f t="array" ref="K122">SUMPRODUCT((L2:L46=1)*(B2:B46="Turkish")*(S2:S46=1))</f>
        <v>0</v>
      </c>
      <c r="L122" s="25" cm="1">
        <f t="array" ref="L122">SUMPRODUCT((L2:L46=1)*(B2:B46="Bulgarian")*(S2:S46=1))</f>
        <v>0</v>
      </c>
      <c r="M122" s="25" cm="1">
        <f t="array" ref="M122">SUMPRODUCT((L2:L46=1)*(B2:B46="Japanese")*(S2:S46=1))</f>
        <v>0</v>
      </c>
      <c r="N122" s="25" cm="1">
        <f t="array" ref="N122">SUMPRODUCT((L2:L46=1)*(B2:B46="Mongolian")*(S2:S46=1))</f>
        <v>0</v>
      </c>
      <c r="O122" s="25" cm="1">
        <f t="array" ref="O122">SUMPRODUCT((L2:L46=1)*(B2:B46="Iranian")*(S2:S46=1))</f>
        <v>0</v>
      </c>
    </row>
    <row r="123" spans="1:27" x14ac:dyDescent="0.35">
      <c r="A123" s="24" t="s">
        <v>40</v>
      </c>
      <c r="B123" s="25" cm="1">
        <f t="array" ref="B123">SUMPRODUCT((M2:M46=1)*(B2:B46="Saudi Arabian")*(S2:S46=1))</f>
        <v>0</v>
      </c>
      <c r="C123" s="25" cm="1">
        <f t="array" ref="C123">SUMPRODUCT((M2:M46=1)*(B2:B46="Romanian")*(S2:S46=1))</f>
        <v>0</v>
      </c>
      <c r="D123" s="25" cm="1">
        <f t="array" ref="D123">SUMPRODUCT((M2:M46=1)*(B2:B46="Chinese")*(S2:S46=1))</f>
        <v>1</v>
      </c>
      <c r="E123" s="25" cm="1">
        <f t="array" ref="E123">SUMPRODUCT((M2:M46=1)*(B2:B46="Spanish")*(S2:S46=1))</f>
        <v>0</v>
      </c>
      <c r="F123" s="25" cm="1">
        <f t="array" ref="F123">SUMPRODUCT((M2:M46=1)*(B2:B46="German")*(S2:S46=1))</f>
        <v>1</v>
      </c>
      <c r="G123" s="25" cm="1">
        <f t="array" ref="G123">SUMPRODUCT((M2:M46=1)*(B2:B46="Lithuanian")*(S2:S46=1))</f>
        <v>0</v>
      </c>
      <c r="H123" s="25" cm="1">
        <f t="array" ref="H123">SUMPRODUCT((M2:M46=1)*(B2:B46="Russian")*(S2:S46=1))</f>
        <v>0</v>
      </c>
      <c r="I123" s="25" cm="1">
        <f t="array" ref="I123">SUMPRODUCT((M2:M46=1)*(B2:B46="Indian")*(S2:S46=1))</f>
        <v>1</v>
      </c>
      <c r="J123" s="25" cm="1">
        <f t="array" ref="J123">SUMPRODUCT((M2:M46=1)*(B2:B46="Vietnamese")*(S2:S46=1))</f>
        <v>0</v>
      </c>
      <c r="K123" s="25" cm="1">
        <f t="array" ref="K123">SUMPRODUCT((M2:M46=1)*(B2:B46="Turkish")*(S2:S46=1))</f>
        <v>0</v>
      </c>
      <c r="L123" s="25" cm="1">
        <f t="array" ref="L123">SUMPRODUCT((M2:M46=1)*(B2:B46="Bulgarian")*(S2:S46=1))</f>
        <v>0</v>
      </c>
      <c r="M123" s="25" cm="1">
        <f t="array" ref="M123">SUMPRODUCT((M2:M46=1)*(B2:B46="Japanese")*(S2:S46=1))</f>
        <v>0</v>
      </c>
      <c r="N123" s="25" cm="1">
        <f t="array" ref="N123">SUMPRODUCT((M2:M46=1)*(B2:B46="Mongolian")*(S2:S46=1))</f>
        <v>1</v>
      </c>
      <c r="O123" s="25" cm="1">
        <f t="array" ref="O123">SUMPRODUCT((M2:M46=1)*(B2:B46="Iranian")*(S2:S46=1))</f>
        <v>0</v>
      </c>
    </row>
    <row r="124" spans="1:27" x14ac:dyDescent="0.35">
      <c r="A124" s="24" t="s">
        <v>41</v>
      </c>
      <c r="B124" s="25" cm="1">
        <f t="array" ref="B124">SUMPRODUCT((N2:N46=1)*(B2:B46="Saudi Arabian")*(S2:S46=1))</f>
        <v>0</v>
      </c>
      <c r="C124" s="25" cm="1">
        <f t="array" ref="C124">SUMPRODUCT((N2:N46=1)*(B2:B46="Romanian")*(S2:S46=1))</f>
        <v>0</v>
      </c>
      <c r="D124" s="25" cm="1">
        <f t="array" ref="D124">SUMPRODUCT((N2:N46=1)*(B2:B46="Chinese")*(S2:S46=1))</f>
        <v>1</v>
      </c>
      <c r="E124" s="25" cm="1">
        <f t="array" ref="E124">SUMPRODUCT((N2:N46=1)*(B2:B46="Spanish")*(S2:S46=1))</f>
        <v>0</v>
      </c>
      <c r="F124" s="25" cm="1">
        <f t="array" ref="F124">SUMPRODUCT((N2:N46=1)*(B2:B46="German")*(S2:S46=1))</f>
        <v>0</v>
      </c>
      <c r="G124" s="25" cm="1">
        <f t="array" ref="G124">SUMPRODUCT((N2:N46=1)*(B2:B46="Lithuanian")*(S2:S46=1))</f>
        <v>0</v>
      </c>
      <c r="H124" s="25" cm="1">
        <f t="array" ref="H124">SUMPRODUCT((N2:N46=1)*(B2:B46="Russian")*(S2:S46=1))</f>
        <v>1</v>
      </c>
      <c r="I124" s="25" cm="1">
        <f t="array" ref="I124">SUMPRODUCT((N2:N46=1)*(B2:B46="Indian")*(S2:S46=1))</f>
        <v>1</v>
      </c>
      <c r="J124" s="25" cm="1">
        <f t="array" ref="J124">SUMPRODUCT((N2:N46=1)*(B2:B46="Vietnamese")*(S2:S46=1))</f>
        <v>1</v>
      </c>
      <c r="K124" s="25" cm="1">
        <f t="array" ref="K124">SUMPRODUCT((N2:N46=1)*(B2:B46="Turkish")*(S2:S46=1))</f>
        <v>0</v>
      </c>
      <c r="L124" s="25" cm="1">
        <f t="array" ref="L124">SUMPRODUCT((N2:N46=1)*(B2:B46="Bulgarian")*(S2:S46=1))</f>
        <v>0</v>
      </c>
      <c r="M124" s="25" cm="1">
        <f t="array" ref="M124">SUMPRODUCT((N2:N46=1)*(B2:B46="Japanese")*(S2:S46=1))</f>
        <v>0</v>
      </c>
      <c r="N124" s="25" cm="1">
        <f t="array" ref="N124">SUMPRODUCT((N2:N46=1)*(B2:B46="Mongolian")*(S2:S46=1))</f>
        <v>0</v>
      </c>
      <c r="O124" s="25" cm="1">
        <f t="array" ref="O124">SUMPRODUCT((N2:N46=1)*(B2:B46="Iranian")*(S2:S46=1))</f>
        <v>0</v>
      </c>
    </row>
    <row r="127" spans="1:27" x14ac:dyDescent="0.35">
      <c r="A127" s="35"/>
      <c r="B127" s="42" t="s">
        <v>72</v>
      </c>
      <c r="C127" s="37"/>
      <c r="D127" s="37"/>
      <c r="E127" s="38"/>
      <c r="F127" s="40"/>
      <c r="G127" s="40"/>
      <c r="H127" s="40"/>
      <c r="I127" s="40"/>
      <c r="J127" s="40"/>
      <c r="K127" s="40"/>
      <c r="L127" s="40"/>
      <c r="M127" s="40"/>
      <c r="N127" s="40"/>
      <c r="O127" s="40"/>
      <c r="P127" s="40"/>
      <c r="Q127" s="40"/>
      <c r="R127" s="40"/>
      <c r="S127" s="40"/>
      <c r="T127" s="40"/>
      <c r="U127" s="40"/>
      <c r="V127" s="40"/>
      <c r="W127" s="40"/>
      <c r="X127" s="40"/>
      <c r="Y127" s="40"/>
      <c r="Z127" s="40"/>
      <c r="AA127" s="40"/>
    </row>
    <row r="128" spans="1:27" x14ac:dyDescent="0.35">
      <c r="A128" s="26" t="s">
        <v>53</v>
      </c>
      <c r="B128" s="27" t="s">
        <v>19</v>
      </c>
      <c r="C128" s="27" t="s">
        <v>20</v>
      </c>
      <c r="D128" s="27" t="s">
        <v>21</v>
      </c>
      <c r="E128" s="31" t="s">
        <v>22</v>
      </c>
      <c r="F128" s="27" t="s">
        <v>73</v>
      </c>
    </row>
    <row r="129" spans="1:6" x14ac:dyDescent="0.35">
      <c r="A129" s="24" t="s">
        <v>27</v>
      </c>
      <c r="B129" s="25" cm="1">
        <f t="array" ref="B129">SUMPRODUCT((F2:F46=1)*(C2:C46="Middle East")*(S2:S46=1))</f>
        <v>1</v>
      </c>
      <c r="C129" s="25" cm="1">
        <f t="array" ref="C129">SUMPRODUCT((F2:F46=1)*(C2:C46="Eastern Europe")*(S2:S46=1))</f>
        <v>0</v>
      </c>
      <c r="D129" s="25" cm="1">
        <f t="array" ref="D129">SUMPRODUCT((F2:F46=1)*(C2:C46="East Asia")*(S2:S46=1))</f>
        <v>3</v>
      </c>
      <c r="E129" s="29" cm="1">
        <f t="array" ref="E129">SUMPRODUCT((F2:F46=1)*(C2:C46="Western Europe")*(S2:S46=1))</f>
        <v>0</v>
      </c>
      <c r="F129" s="30" cm="1">
        <f t="array" ref="F129">SUMPRODUCT((F2:F46=1)*(C2:C46="South Asia")*(S2:S46=1))</f>
        <v>0</v>
      </c>
    </row>
    <row r="130" spans="1:6" x14ac:dyDescent="0.35">
      <c r="A130" s="24" t="s">
        <v>28</v>
      </c>
      <c r="B130" s="25" cm="1">
        <f t="array" ref="B130">SUMPRODUCT((G2:G46=1)*(C2:C46="Middle East")*(S2:S46=1))</f>
        <v>1</v>
      </c>
      <c r="C130" s="25" cm="1">
        <f t="array" ref="C130">SUMPRODUCT((G2:G46=1)*(C2:C46="Eastern Europe")*(S2:S46=1))</f>
        <v>1</v>
      </c>
      <c r="D130" s="25" cm="1">
        <f t="array" ref="D130">SUMPRODUCT((G2:G46=1)*(C2:C46="East Asia")*(S2:S46=1))</f>
        <v>2</v>
      </c>
      <c r="E130" s="29" cm="1">
        <f t="array" ref="E130">SUMPRODUCT((G2:G46=1)*(C2:C46="Western Europe")*(S2:S46=1))</f>
        <v>0</v>
      </c>
      <c r="F130" s="30" cm="1">
        <f t="array" ref="F130">SUMPRODUCT((G2:G46=1)*(C2:C46="South Asia")*(S2:S46=1))</f>
        <v>0</v>
      </c>
    </row>
    <row r="131" spans="1:6" x14ac:dyDescent="0.35">
      <c r="A131" s="24" t="s">
        <v>29</v>
      </c>
      <c r="B131" s="25" cm="1">
        <f t="array" ref="B131">SUMPRODUCT((H2:H46=1)*(C2:C46="Middle East")*(S2:S46=1))</f>
        <v>0</v>
      </c>
      <c r="C131" s="25" cm="1">
        <f t="array" ref="C131">SUMPRODUCT((H2:H46=1)*(C2:C46="Eastern Europe")*(S2:S46=1))</f>
        <v>1</v>
      </c>
      <c r="D131" s="25" cm="1">
        <f t="array" ref="D131">SUMPRODUCT((H2:H46=1)*(C2:C46="East Asia")*(S2:S46=1))</f>
        <v>2</v>
      </c>
      <c r="E131" s="29" cm="1">
        <f t="array" ref="E131">SUMPRODUCT((H2:H46=1)*(C2:C46="Western Europe")*(S2:S46=1))</f>
        <v>1</v>
      </c>
      <c r="F131" s="30" cm="1">
        <f t="array" ref="F131">SUMPRODUCT((H2:H46=1)*(C2:C46="South Asia")*(S2:S46=1))</f>
        <v>0</v>
      </c>
    </row>
    <row r="132" spans="1:6" x14ac:dyDescent="0.35">
      <c r="A132" s="24" t="s">
        <v>36</v>
      </c>
      <c r="B132" s="25" cm="1">
        <f t="array" ref="B132">SUMPRODUCT((I2:I46=1)*(C2:C46="Middle East")*(S2:S46=1))</f>
        <v>1</v>
      </c>
      <c r="C132" s="25" cm="1">
        <f t="array" ref="C132">SUMPRODUCT((I2:I46=1)*(C2:C46="Eastern Europe")*(S2:S46=1))</f>
        <v>1</v>
      </c>
      <c r="D132" s="25" cm="1">
        <f t="array" ref="D132">SUMPRODUCT((I2:I46=1)*(C2:C46="East Asia")*(S2:S46=1))</f>
        <v>2</v>
      </c>
      <c r="E132" s="29" cm="1">
        <f t="array" ref="E132">SUMPRODUCT((I2:I46=1)*(C2:C46="Western Europe")*(S2:S46=1))</f>
        <v>0</v>
      </c>
      <c r="F132" s="30" cm="1">
        <f t="array" ref="F132">SUMPRODUCT((I2:I46=1)*(C2:C46="South Asia")*(S2:S46=1))</f>
        <v>0</v>
      </c>
    </row>
    <row r="133" spans="1:6" x14ac:dyDescent="0.35">
      <c r="A133" s="24" t="s">
        <v>37</v>
      </c>
      <c r="B133" s="25" cm="1">
        <f t="array" ref="B133">SUMPRODUCT((J2:J46=1)*(C2:C46="Middle East")*(S2:S46=1))</f>
        <v>1</v>
      </c>
      <c r="C133" s="25" cm="1">
        <f t="array" ref="C133">SUMPRODUCT((J2:J46=1)*(C2:C46="Eastern Europe")*(S2:S46=1))</f>
        <v>0</v>
      </c>
      <c r="D133" s="25" cm="1">
        <f t="array" ref="D133">SUMPRODUCT((J2:J46=1)*(C2:C46="East Asia")*(S2:S46=1))</f>
        <v>3</v>
      </c>
      <c r="E133" s="29" cm="1">
        <f t="array" ref="E133">SUMPRODUCT((J2:J46=1)*(C2:C46="Western Europe")*(S2:S46=1))</f>
        <v>0</v>
      </c>
      <c r="F133" s="30" cm="1">
        <f t="array" ref="F133">SUMPRODUCT((J2:J46=1)*(C2:C46="South Asia")*(S2:S46=1))</f>
        <v>0</v>
      </c>
    </row>
    <row r="134" spans="1:6" x14ac:dyDescent="0.35">
      <c r="A134" s="24" t="s">
        <v>38</v>
      </c>
      <c r="B134" s="25" cm="1">
        <f t="array" ref="B134">SUMPRODUCT((K2:K46=1)*(C2:C46="Middle East")*(S2:S46=1))</f>
        <v>1</v>
      </c>
      <c r="C134" s="25" cm="1">
        <f t="array" ref="C134">SUMPRODUCT((K2:K46=1)*(C2:C46="Eastern Europe")*(S2:S46=1))</f>
        <v>2</v>
      </c>
      <c r="D134" s="25" cm="1">
        <f t="array" ref="D134">SUMPRODUCT((K2:K46=1)*(C2:C46="East Asia")*(S2:S46=1))</f>
        <v>0</v>
      </c>
      <c r="E134" s="29" cm="1">
        <f t="array" ref="E134">SUMPRODUCT((K2:K46=1)*(C2:C46="Western Europe")*(S2:S46=1))</f>
        <v>0</v>
      </c>
      <c r="F134" s="30" cm="1">
        <f t="array" ref="F134">SUMPRODUCT((K2:K46=1)*(C2:C46="South Asia")*(S2:S46=1))</f>
        <v>1</v>
      </c>
    </row>
    <row r="135" spans="1:6" x14ac:dyDescent="0.35">
      <c r="A135" s="24" t="s">
        <v>39</v>
      </c>
      <c r="B135" s="25" cm="1">
        <f t="array" ref="B135">SUMPRODUCT((L2:L46=1)*(C2:C46="Middle East")*(S2:S46=1))</f>
        <v>0</v>
      </c>
      <c r="C135" s="25" cm="1">
        <f t="array" ref="C135">SUMPRODUCT((L2:L46=1)*(C2:C46="Eastern Europe")*(S2:S46=1))</f>
        <v>0</v>
      </c>
      <c r="D135" s="25" cm="1">
        <f t="array" ref="D135">SUMPRODUCT((L2:L46=1)*(C2:C46="East Asia")*(S2:S46=1))</f>
        <v>4</v>
      </c>
      <c r="E135" s="29" cm="1">
        <f t="array" ref="E135">SUMPRODUCT((L2:L46=1)*(C2:C46="Western Europe")*(S2:S46=1))</f>
        <v>0</v>
      </c>
      <c r="F135" s="30" cm="1">
        <f t="array" ref="F135">SUMPRODUCT((L2:L46=1)*(C2:C46="South Asia")*(S2:S46=1))</f>
        <v>0</v>
      </c>
    </row>
    <row r="136" spans="1:6" x14ac:dyDescent="0.35">
      <c r="A136" s="24" t="s">
        <v>40</v>
      </c>
      <c r="B136" s="25" cm="1">
        <f t="array" ref="B136">SUMPRODUCT((M2:M46=1)*(C2:C46="Middle East")*(S2:S46=1))</f>
        <v>0</v>
      </c>
      <c r="C136" s="25" cm="1">
        <f t="array" ref="C136">SUMPRODUCT((M2:M46=1)*(C2:C46="Eastern Europe")*(S2:S46=1))</f>
        <v>0</v>
      </c>
      <c r="D136" s="25" cm="1">
        <f t="array" ref="D136">SUMPRODUCT((M2:M46=1)*(C2:C46="East Asia")*(S2:S46=1))</f>
        <v>2</v>
      </c>
      <c r="E136" s="29" cm="1">
        <f t="array" ref="E136">SUMPRODUCT((M2:M46=1)*(C2:C46="Western Europe")*(S2:S46=1))</f>
        <v>1</v>
      </c>
      <c r="F136" s="30" cm="1">
        <f t="array" ref="F136">SUMPRODUCT((M2:M46=1)*(C2:C46="South Asia")*(S2:S46=1))</f>
        <v>1</v>
      </c>
    </row>
    <row r="137" spans="1:6" x14ac:dyDescent="0.35">
      <c r="A137" s="24" t="s">
        <v>41</v>
      </c>
      <c r="B137" s="25" cm="1">
        <f t="array" ref="B137">SUMPRODUCT((N2:N46=1)*(C2:C46="Middle East")*(S2:S46=1))</f>
        <v>0</v>
      </c>
      <c r="C137" s="25" cm="1">
        <f t="array" ref="C137">SUMPRODUCT((N2:N46=1)*(C2:C46="Eastern Europe")*(S2:S46=1))</f>
        <v>1</v>
      </c>
      <c r="D137" s="25" cm="1">
        <f t="array" ref="D137">SUMPRODUCT((N2:N46=1)*(C2:C46="East Asia")*(S2:S46=1))</f>
        <v>2</v>
      </c>
      <c r="E137" s="29" cm="1">
        <f t="array" ref="E137">SUMPRODUCT((N2:N46=1)*(C2:C46="Western Europe")*(S2:S46=1))</f>
        <v>0</v>
      </c>
      <c r="F137" s="30" cm="1">
        <f t="array" ref="F137">SUMPRODUCT((N2:N46=1)*(C2:C46="South Asia")*(S2:S46=1))</f>
        <v>1</v>
      </c>
    </row>
  </sheetData>
  <sortState xmlns:xlrd2="http://schemas.microsoft.com/office/spreadsheetml/2017/richdata2" ref="A3:K63">
    <sortCondition ref="A2:A63"/>
  </sortState>
  <phoneticPr fontId="4"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Aston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Creating Balanced Syndicate Groups</dc:title>
  <dc:creator>Ozren Despic</dc:creator>
  <cp:lastModifiedBy>adesewa oladapo</cp:lastModifiedBy>
  <dcterms:created xsi:type="dcterms:W3CDTF">2012-06-05T06:58:13Z</dcterms:created>
  <dcterms:modified xsi:type="dcterms:W3CDTF">2025-05-14T12:58:30Z</dcterms:modified>
</cp:coreProperties>
</file>